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2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2'!$A$2:$K$57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<sst xmlns="http://schemas.openxmlformats.org/spreadsheetml/2006/main" count="57" uniqueCount="52">
  <si>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</si>
  <si>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</si>
  <si>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</si>
  <si>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1.01.-30.06.2020
</t>
  </si>
  <si>
    <t xml:space="preserve">
Realizări 1.01.-30.06.2021
</t>
  </si>
  <si>
    <t xml:space="preserve"> Diferenţe    2021
   faţă de      2020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</si>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</sst>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55" applyNumberFormat="1" applyFont="1" applyFill="1" applyBorder="1" applyAlignment="1">
      <alignment horizontal="right"/>
      <protection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5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3" fillId="0" borderId="12" xfId="55" applyFont="1" applyFill="1" applyBorder="1" applyAlignment="1" quotePrefix="1">
      <alignment horizontal="center" vertical="center" wrapText="1"/>
      <protection/>
    </xf>
    <xf numFmtId="164" fontId="3" fillId="33" borderId="12" xfId="0" applyNumberFormat="1" applyFont="1" applyFill="1" applyBorder="1" applyAlignment="1" quotePrefix="1">
      <alignment horizontal="center" vertical="center" wrapText="1"/>
    </xf>
    <xf numFmtId="164" fontId="3" fillId="34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13" xfId="0" applyNumberFormat="1" applyFont="1" applyFill="1" applyBorder="1" applyAlignment="1" applyProtection="1">
      <alignment horizontal="center"/>
      <protection locked="0"/>
    </xf>
    <xf numFmtId="0" fontId="7" fillId="0" borderId="13" xfId="55" applyFont="1" applyFill="1" applyBorder="1" applyAlignment="1">
      <alignment horizontal="center"/>
      <protection/>
    </xf>
    <xf numFmtId="164" fontId="7" fillId="33" borderId="13" xfId="0" applyNumberFormat="1" applyFont="1" applyFill="1" applyBorder="1" applyAlignment="1" applyProtection="1">
      <alignment horizontal="center" wrapText="1"/>
      <protection locked="0"/>
    </xf>
    <xf numFmtId="164" fontId="7" fillId="33" borderId="0" xfId="0" applyNumberFormat="1" applyFont="1" applyFill="1" applyBorder="1" applyAlignment="1" applyProtection="1">
      <alignment horizontal="center" wrapText="1"/>
      <protection locked="0"/>
    </xf>
    <xf numFmtId="0" fontId="7" fillId="33" borderId="13" xfId="55" applyFont="1" applyFill="1" applyBorder="1" applyAlignment="1">
      <alignment horizontal="right"/>
      <protection/>
    </xf>
    <xf numFmtId="0" fontId="7" fillId="0" borderId="13" xfId="55" applyFont="1" applyFill="1" applyBorder="1" applyAlignment="1">
      <alignment horizontal="center" wrapText="1"/>
      <protection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55" applyNumberFormat="1" applyFont="1" applyFill="1" applyBorder="1" applyAlignment="1">
      <alignment horizontal="center"/>
      <protection/>
    </xf>
    <xf numFmtId="49" fontId="3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4" borderId="0" xfId="0" applyNumberFormat="1" applyFont="1" applyFill="1" applyBorder="1" applyAlignment="1" applyProtection="1">
      <alignment horizontal="left" vertical="center"/>
      <protection locked="0"/>
    </xf>
    <xf numFmtId="49" fontId="3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horizontal="center" vertical="center"/>
      <protection locked="0"/>
    </xf>
    <xf numFmtId="164" fontId="3" fillId="35" borderId="0" xfId="0" applyNumberFormat="1" applyFont="1" applyFill="1" applyBorder="1" applyAlignment="1" applyProtection="1">
      <alignment horizontal="left" vertical="center"/>
      <protection locked="0"/>
    </xf>
    <xf numFmtId="164" fontId="3" fillId="35" borderId="0" xfId="0" applyNumberFormat="1" applyFont="1" applyFill="1" applyBorder="1" applyAlignment="1" applyProtection="1">
      <alignment vertical="center"/>
      <protection locked="0"/>
    </xf>
    <xf numFmtId="164" fontId="3" fillId="35" borderId="0" xfId="0" applyNumberFormat="1" applyFont="1" applyFill="1" applyBorder="1" applyAlignment="1" applyProtection="1">
      <alignment vertical="center"/>
      <protection/>
    </xf>
    <xf numFmtId="165" fontId="8" fillId="35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left" indent="1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165" fontId="8" fillId="33" borderId="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left" indent="2"/>
      <protection locked="0"/>
    </xf>
    <xf numFmtId="164" fontId="3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3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3" fillId="33" borderId="0" xfId="0" applyNumberFormat="1" applyFont="1" applyFill="1" applyBorder="1" applyAlignment="1" applyProtection="1">
      <alignment vertical="center"/>
      <protection locked="0"/>
    </xf>
    <xf numFmtId="164" fontId="3" fillId="33" borderId="0" xfId="0" applyNumberFormat="1" applyFont="1" applyFill="1" applyBorder="1" applyAlignment="1" applyProtection="1">
      <alignment horizontal="left" vertical="center" indent="4"/>
      <protection/>
    </xf>
    <xf numFmtId="164" fontId="3" fillId="33" borderId="0" xfId="0" applyNumberFormat="1" applyFont="1" applyFill="1" applyBorder="1" applyAlignment="1">
      <alignment horizontal="left" vertical="center" indent="2"/>
    </xf>
    <xf numFmtId="164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vertical="center" indent="2"/>
      <protection/>
    </xf>
    <xf numFmtId="164" fontId="3" fillId="0" borderId="0" xfId="0" applyNumberFormat="1" applyFont="1" applyFill="1" applyBorder="1" applyAlignment="1" applyProtection="1">
      <alignment horizontal="left" indent="1"/>
      <protection locked="0"/>
    </xf>
    <xf numFmtId="164" fontId="3" fillId="33" borderId="0" xfId="0" applyNumberFormat="1" applyFont="1" applyFill="1" applyBorder="1" applyAlignment="1" applyProtection="1">
      <alignment horizontal="left" wrapText="1"/>
      <protection locked="0"/>
    </xf>
    <xf numFmtId="0" fontId="8" fillId="33" borderId="0" xfId="0" applyFont="1" applyFill="1" applyAlignment="1">
      <alignment vertical="center" wrapText="1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wrapText="1"/>
      <protection locked="0"/>
    </xf>
    <xf numFmtId="164" fontId="8" fillId="33" borderId="0" xfId="0" applyNumberFormat="1" applyFont="1" applyFill="1" applyBorder="1" applyAlignment="1" applyProtection="1">
      <alignment horizontal="right" vertical="center"/>
      <protection locked="0"/>
    </xf>
    <xf numFmtId="166" fontId="3" fillId="33" borderId="0" xfId="0" applyNumberFormat="1" applyFont="1" applyFill="1" applyBorder="1" applyAlignment="1" applyProtection="1">
      <alignment wrapText="1"/>
      <protection locked="0"/>
    </xf>
    <xf numFmtId="164" fontId="3" fillId="33" borderId="0" xfId="0" applyNumberFormat="1" applyFont="1" applyFill="1" applyBorder="1" applyAlignment="1" applyProtection="1">
      <alignment horizontal="left" wrapText="1" indent="1"/>
      <protection locked="0"/>
    </xf>
    <xf numFmtId="164" fontId="3" fillId="35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 applyProtection="1">
      <alignment horizontal="left" indent="1"/>
      <protection/>
    </xf>
    <xf numFmtId="164" fontId="3" fillId="33" borderId="0" xfId="0" applyNumberFormat="1" applyFont="1" applyFill="1" applyBorder="1" applyAlignment="1" applyProtection="1">
      <alignment horizontal="left" indent="2"/>
      <protection/>
    </xf>
    <xf numFmtId="164" fontId="3" fillId="33" borderId="0" xfId="0" applyNumberFormat="1" applyFont="1" applyFill="1" applyBorder="1" applyAlignment="1">
      <alignment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3" fillId="33" borderId="0" xfId="0" applyNumberFormat="1" applyFont="1" applyFill="1" applyBorder="1" applyAlignment="1" applyProtection="1">
      <alignment horizontal="left" wrapText="1" indent="2"/>
      <protection/>
    </xf>
    <xf numFmtId="164" fontId="3" fillId="33" borderId="0" xfId="0" applyNumberFormat="1" applyFont="1" applyFill="1" applyBorder="1" applyAlignment="1" applyProtection="1">
      <alignment/>
      <protection/>
    </xf>
    <xf numFmtId="165" fontId="8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>
      <alignment horizontal="left" wrapText="1" indent="1"/>
    </xf>
    <xf numFmtId="164" fontId="3" fillId="33" borderId="0" xfId="0" applyNumberFormat="1" applyFont="1" applyFill="1" applyAlignment="1">
      <alignment horizontal="left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35" borderId="10" xfId="0" applyNumberFormat="1" applyFont="1" applyFill="1" applyBorder="1" applyAlignment="1" applyProtection="1">
      <alignment horizontal="left" vertical="center"/>
      <protection/>
    </xf>
    <xf numFmtId="164" fontId="3" fillId="35" borderId="10" xfId="0" applyNumberFormat="1" applyFont="1" applyFill="1" applyBorder="1" applyAlignment="1" applyProtection="1">
      <alignment/>
      <protection/>
    </xf>
    <xf numFmtId="4" fontId="3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3" fillId="35" borderId="10" xfId="0" applyNumberFormat="1" applyFont="1" applyFill="1" applyBorder="1" applyAlignment="1" applyProtection="1">
      <alignment/>
      <protection/>
    </xf>
    <xf numFmtId="165" fontId="8" fillId="35" borderId="10" xfId="0" applyNumberFormat="1" applyFont="1" applyFill="1" applyBorder="1" applyAlignment="1" applyProtection="1">
      <alignment horizontal="right" vertical="center"/>
      <protection locked="0"/>
    </xf>
    <xf numFmtId="164" fontId="3" fillId="33" borderId="0" xfId="0" applyNumberFormat="1" applyFont="1" applyFill="1" applyBorder="1" applyAlignment="1" applyProtection="1">
      <alignment horizontal="left" vertical="center"/>
      <protection/>
    </xf>
    <xf numFmtId="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Alignment="1" applyProtection="1">
      <alignment horizontal="right"/>
      <protection locked="0"/>
    </xf>
    <xf numFmtId="0" fontId="4" fillId="35" borderId="0" xfId="0" applyFont="1" applyFill="1" applyBorder="1" applyAlignment="1" quotePrefix="1">
      <alignment horizontal="center" wrapText="1"/>
    </xf>
    <xf numFmtId="0" fontId="4" fillId="35" borderId="0" xfId="0" applyFont="1" applyFill="1" applyBorder="1" applyAlignment="1">
      <alignment horizontal="center" wrapText="1"/>
    </xf>
    <xf numFmtId="164" fontId="3" fillId="33" borderId="12" xfId="0" applyNumberFormat="1" applyFont="1" applyFill="1" applyBorder="1" applyAlignment="1">
      <alignment horizontal="center" vertical="center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iunie%202021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1 "/>
      <sheetName val="UAT iunie 2021"/>
      <sheetName val="consolidari iunie"/>
      <sheetName val=" mai 2021  (valori)"/>
      <sheetName val="UAT mai 2021 (valori)"/>
      <sheetName val="aprilie 2021  (valori)"/>
      <sheetName val="UAT aprilie 2021 (valori)"/>
      <sheetName val="Sinteza - An 2"/>
      <sheetName val="Sinteza - An 2 (engleza)"/>
      <sheetName val="2021 Engl"/>
      <sheetName val="2020 - 2021"/>
      <sheetName val="Progr.30.06.2021.(Liliana)"/>
      <sheetName val="Sinteza-Anexa program 6 luni"/>
      <sheetName val="progr 6 luni % execuție  "/>
      <sheetName val="Sinteza - Anexa program anual"/>
      <sheetName val="program %.exec"/>
      <sheetName val="dob_trez"/>
      <sheetName val="SPECIAL_CNAIR"/>
      <sheetName val="CNAIR_ex"/>
      <sheetName val="iunie 2020 "/>
      <sheetName val="iunie 2020 leg"/>
      <sheetName val="Sinteza-anexa program 9 luni "/>
      <sheetName val="Sinteza - program 3 luni "/>
      <sheetName val="program trim I _%.exec"/>
      <sheetName val="program 9 luni .%.exec "/>
      <sheetName val="bgc desfasurat"/>
      <sheetName val="pres (DS)"/>
      <sheetName val="progr 6 luni % execuție   (VA)"/>
      <sheetName val="decembrie 2020  (valori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65"/>
  <sheetViews>
    <sheetView showZeros="0" tabSelected="1" view="pageBreakPreview" zoomScale="75" zoomScaleNormal="75" zoomScaleSheetLayoutView="75" zoomScalePageLayoutView="0" workbookViewId="0" topLeftCell="A4">
      <selection activeCell="P15" sqref="P15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3.28125" style="3" customWidth="1"/>
    <col min="7" max="7" width="11.7109375" style="3" customWidth="1"/>
    <col min="8" max="8" width="8.28125" style="3" customWidth="1"/>
    <col min="9" max="9" width="2.28125" style="3" customWidth="1"/>
    <col min="10" max="10" width="14.140625" style="3" customWidth="1"/>
    <col min="11" max="11" width="11.57421875" style="4" customWidth="1"/>
    <col min="12" max="16384" width="8.8515625" style="4" customWidth="1"/>
  </cols>
  <sheetData>
    <row r="1" ht="27" customHeight="1">
      <c r="F1" s="2"/>
    </row>
    <row r="2" spans="6:11" ht="18" customHeight="1">
      <c r="F2" s="2"/>
      <c r="K2" s="5" t="s">
        <v>0</v>
      </c>
    </row>
    <row r="3" spans="1:11" ht="6.7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14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0" ht="16.5" customHeight="1" thickBot="1">
      <c r="A5" s="6"/>
      <c r="B5" s="7"/>
      <c r="C5" s="7"/>
      <c r="D5" s="7"/>
      <c r="E5" s="7"/>
      <c r="F5" s="7"/>
      <c r="G5" s="7"/>
      <c r="H5" s="8"/>
      <c r="I5" s="8"/>
      <c r="J5" s="8"/>
    </row>
    <row r="6" spans="1:10" ht="11.25" customHeight="1" hidden="1">
      <c r="A6" s="4" t="s">
        <v>2</v>
      </c>
      <c r="B6" s="4"/>
      <c r="C6" s="4"/>
      <c r="D6" s="4"/>
      <c r="E6" s="9"/>
      <c r="F6" s="10"/>
      <c r="G6" s="11"/>
      <c r="H6" s="11"/>
      <c r="I6" s="12"/>
      <c r="J6" s="11"/>
    </row>
    <row r="7" spans="1:11" ht="47.25" customHeight="1">
      <c r="A7" s="13"/>
      <c r="B7" s="96" t="s">
        <v>3</v>
      </c>
      <c r="C7" s="96"/>
      <c r="D7" s="96"/>
      <c r="E7" s="14"/>
      <c r="F7" s="96" t="s">
        <v>4</v>
      </c>
      <c r="G7" s="96"/>
      <c r="H7" s="96"/>
      <c r="I7" s="15"/>
      <c r="J7" s="97" t="s">
        <v>5</v>
      </c>
      <c r="K7" s="98"/>
    </row>
    <row r="8" spans="1:11" s="23" customFormat="1" ht="33" customHeight="1">
      <c r="A8" s="17"/>
      <c r="B8" s="18" t="s">
        <v>6</v>
      </c>
      <c r="C8" s="19" t="s">
        <v>7</v>
      </c>
      <c r="D8" s="19" t="s">
        <v>8</v>
      </c>
      <c r="E8" s="20"/>
      <c r="F8" s="18" t="s">
        <v>6</v>
      </c>
      <c r="G8" s="19" t="s">
        <v>7</v>
      </c>
      <c r="H8" s="19" t="s">
        <v>8</v>
      </c>
      <c r="I8" s="20"/>
      <c r="J8" s="21" t="s">
        <v>6</v>
      </c>
      <c r="K8" s="22" t="s">
        <v>9</v>
      </c>
    </row>
    <row r="9" spans="1:11" s="28" customFormat="1" ht="13.5" customHeight="1">
      <c r="A9" s="24"/>
      <c r="B9" s="24"/>
      <c r="C9" s="24"/>
      <c r="D9" s="24"/>
      <c r="E9" s="24"/>
      <c r="F9" s="25"/>
      <c r="G9" s="25"/>
      <c r="H9" s="25"/>
      <c r="I9" s="25"/>
      <c r="J9" s="25"/>
      <c r="K9" s="26"/>
    </row>
    <row r="10" spans="1:11" s="28" customFormat="1" ht="18" customHeight="1">
      <c r="A10" s="29" t="s">
        <v>10</v>
      </c>
      <c r="B10" s="16">
        <v>1055548.8</v>
      </c>
      <c r="C10" s="16"/>
      <c r="D10" s="16"/>
      <c r="E10" s="16"/>
      <c r="F10" s="16">
        <v>1142855</v>
      </c>
      <c r="G10" s="16"/>
      <c r="H10" s="16"/>
      <c r="I10" s="16"/>
      <c r="J10" s="16"/>
      <c r="K10" s="30"/>
    </row>
    <row r="11" spans="2:11" s="28" customFormat="1" ht="8.25" customHeight="1">
      <c r="B11" s="31"/>
      <c r="F11" s="33"/>
      <c r="G11" s="33"/>
      <c r="H11" s="33"/>
      <c r="I11" s="33"/>
      <c r="J11" s="33"/>
      <c r="K11" s="27"/>
    </row>
    <row r="12" spans="1:11" s="33" customFormat="1" ht="35.25" customHeight="1">
      <c r="A12" s="34" t="s">
        <v>11</v>
      </c>
      <c r="B12" s="35">
        <f>B13+B30+B31+B33+B34++B37+B32+B35+B36</f>
        <v>146254.82823745</v>
      </c>
      <c r="C12" s="36">
        <f>B12/$B$10*100</f>
        <v>13.855809247042867</v>
      </c>
      <c r="D12" s="36">
        <f>B12/B$12*100</f>
        <v>100</v>
      </c>
      <c r="E12" s="36"/>
      <c r="F12" s="35">
        <f>F13+F30+F31+F33+F34+F37+F32+F35+F36</f>
        <v>176379.80542528</v>
      </c>
      <c r="G12" s="36">
        <f>F12/$F$10*100</f>
        <v>15.433261912078086</v>
      </c>
      <c r="H12" s="36">
        <f aca="true" t="shared" si="0" ref="H12:H32">F12/F$12*100</f>
        <v>100</v>
      </c>
      <c r="I12" s="36"/>
      <c r="J12" s="36">
        <f aca="true" t="shared" si="1" ref="J12:J28">F12-B12</f>
        <v>30124.977187829994</v>
      </c>
      <c r="K12" s="37">
        <f aca="true" t="shared" si="2" ref="K12:K28">F12/B12-1</f>
        <v>0.20597594999681657</v>
      </c>
    </row>
    <row r="13" spans="1:11" s="42" customFormat="1" ht="24.75" customHeight="1">
      <c r="A13" s="38" t="s">
        <v>12</v>
      </c>
      <c r="B13" s="39">
        <f>B14+B27+B28</f>
        <v>136884.82745175</v>
      </c>
      <c r="C13" s="40">
        <f aca="true" t="shared" si="3" ref="C13:C28">B13/$B$10*100</f>
        <v>12.968119280866027</v>
      </c>
      <c r="D13" s="40">
        <f>B13/B$12*100</f>
        <v>93.5933733616729</v>
      </c>
      <c r="E13" s="40"/>
      <c r="F13" s="39">
        <f>F14+F27+F28</f>
        <v>163537.72661327999</v>
      </c>
      <c r="G13" s="40">
        <f aca="true" t="shared" si="4" ref="G13:G28">F13/$F$10*100</f>
        <v>14.309577909120577</v>
      </c>
      <c r="H13" s="40">
        <f t="shared" si="0"/>
        <v>92.71907643789736</v>
      </c>
      <c r="I13" s="40"/>
      <c r="J13" s="40">
        <f t="shared" si="1"/>
        <v>26652.89916152999</v>
      </c>
      <c r="K13" s="41">
        <f t="shared" si="2"/>
        <v>0.19471039747575203</v>
      </c>
    </row>
    <row r="14" spans="1:11" s="42" customFormat="1" ht="25.5" customHeight="1">
      <c r="A14" s="43" t="s">
        <v>13</v>
      </c>
      <c r="B14" s="39">
        <f>B15+B19+B20+B25+B26</f>
        <v>70317.537379</v>
      </c>
      <c r="C14" s="40">
        <f t="shared" si="3"/>
        <v>6.661704070811317</v>
      </c>
      <c r="D14" s="40">
        <f aca="true" t="shared" si="5" ref="D14:D34">B14/B$12*100</f>
        <v>48.078780185524494</v>
      </c>
      <c r="E14" s="40"/>
      <c r="F14" s="39">
        <f>F15+F19+F20+F25+F26</f>
        <v>88093.71155099999</v>
      </c>
      <c r="G14" s="40">
        <f t="shared" si="4"/>
        <v>7.708214213614149</v>
      </c>
      <c r="H14" s="40">
        <f t="shared" si="0"/>
        <v>49.94546361959745</v>
      </c>
      <c r="I14" s="40"/>
      <c r="J14" s="40">
        <f t="shared" si="1"/>
        <v>17776.174171999985</v>
      </c>
      <c r="K14" s="41">
        <f t="shared" si="2"/>
        <v>0.2527985881557444</v>
      </c>
    </row>
    <row r="15" spans="1:11" s="42" customFormat="1" ht="40.5" customHeight="1">
      <c r="A15" s="44" t="s">
        <v>14</v>
      </c>
      <c r="B15" s="39">
        <f>B16+B17+B18</f>
        <v>21331.440087</v>
      </c>
      <c r="C15" s="40">
        <f t="shared" si="3"/>
        <v>2.0208862050717125</v>
      </c>
      <c r="D15" s="40">
        <f t="shared" si="5"/>
        <v>14.585118552371915</v>
      </c>
      <c r="E15" s="40"/>
      <c r="F15" s="39">
        <f>F16+F17+F18</f>
        <v>24579.426806</v>
      </c>
      <c r="G15" s="40">
        <f t="shared" si="4"/>
        <v>2.1507038780947716</v>
      </c>
      <c r="H15" s="40">
        <f t="shared" si="0"/>
        <v>13.935510784091784</v>
      </c>
      <c r="I15" s="40"/>
      <c r="J15" s="40">
        <f t="shared" si="1"/>
        <v>3247.9867190000004</v>
      </c>
      <c r="K15" s="41">
        <f t="shared" si="2"/>
        <v>0.15226289016368</v>
      </c>
    </row>
    <row r="16" spans="1:11" ht="25.5" customHeight="1">
      <c r="A16" s="45" t="s">
        <v>15</v>
      </c>
      <c r="B16" s="46">
        <v>7525.513</v>
      </c>
      <c r="C16" s="46">
        <f t="shared" si="3"/>
        <v>0.7129478997086633</v>
      </c>
      <c r="D16" s="46">
        <f t="shared" si="5"/>
        <v>5.145480043764474</v>
      </c>
      <c r="E16" s="46"/>
      <c r="F16" s="46">
        <v>8434.326000000001</v>
      </c>
      <c r="G16" s="46">
        <f t="shared" si="4"/>
        <v>0.738004908759204</v>
      </c>
      <c r="H16" s="46">
        <f t="shared" si="0"/>
        <v>4.7819113870000525</v>
      </c>
      <c r="I16" s="46"/>
      <c r="J16" s="46">
        <f t="shared" si="1"/>
        <v>908.813000000001</v>
      </c>
      <c r="K16" s="47">
        <f t="shared" si="2"/>
        <v>0.12076425886182118</v>
      </c>
    </row>
    <row r="17" spans="1:11" ht="18" customHeight="1">
      <c r="A17" s="45" t="s">
        <v>16</v>
      </c>
      <c r="B17" s="46">
        <v>12222.625087</v>
      </c>
      <c r="C17" s="46">
        <f t="shared" si="3"/>
        <v>1.1579403137969557</v>
      </c>
      <c r="D17" s="46">
        <f t="shared" si="5"/>
        <v>8.357074589808498</v>
      </c>
      <c r="E17" s="46"/>
      <c r="F17" s="46">
        <v>14291.120806</v>
      </c>
      <c r="G17" s="46">
        <f t="shared" si="4"/>
        <v>1.2504754151664035</v>
      </c>
      <c r="H17" s="46">
        <f t="shared" si="0"/>
        <v>8.102469991698776</v>
      </c>
      <c r="I17" s="46"/>
      <c r="J17" s="46">
        <f t="shared" si="1"/>
        <v>2068.4957190000005</v>
      </c>
      <c r="K17" s="47">
        <f t="shared" si="2"/>
        <v>0.16923498056076802</v>
      </c>
    </row>
    <row r="18" spans="1:11" ht="36.75" customHeight="1">
      <c r="A18" s="48" t="s">
        <v>17</v>
      </c>
      <c r="B18" s="46">
        <v>1583.3020000000001</v>
      </c>
      <c r="C18" s="46">
        <f t="shared" si="3"/>
        <v>0.1499979915660934</v>
      </c>
      <c r="D18" s="46">
        <f t="shared" si="5"/>
        <v>1.0825639187989418</v>
      </c>
      <c r="E18" s="46"/>
      <c r="F18" s="46">
        <v>1853.98</v>
      </c>
      <c r="G18" s="46">
        <f t="shared" si="4"/>
        <v>0.16222355416916406</v>
      </c>
      <c r="H18" s="46">
        <f t="shared" si="0"/>
        <v>1.0511294053929567</v>
      </c>
      <c r="I18" s="46"/>
      <c r="J18" s="46">
        <f t="shared" si="1"/>
        <v>270.6779999999999</v>
      </c>
      <c r="K18" s="47">
        <f t="shared" si="2"/>
        <v>0.17095790948284018</v>
      </c>
    </row>
    <row r="19" spans="1:11" ht="24" customHeight="1">
      <c r="A19" s="44" t="s">
        <v>18</v>
      </c>
      <c r="B19" s="40">
        <v>3988.087</v>
      </c>
      <c r="C19" s="40">
        <f t="shared" si="3"/>
        <v>0.3778211864766461</v>
      </c>
      <c r="D19" s="40">
        <f t="shared" si="5"/>
        <v>2.72680707232803</v>
      </c>
      <c r="E19" s="40"/>
      <c r="F19" s="40">
        <v>4886.162</v>
      </c>
      <c r="G19" s="40">
        <f t="shared" si="4"/>
        <v>0.4275399766374562</v>
      </c>
      <c r="H19" s="40">
        <f t="shared" si="0"/>
        <v>2.7702502495785613</v>
      </c>
      <c r="I19" s="40"/>
      <c r="J19" s="40">
        <f t="shared" si="1"/>
        <v>898.0750000000003</v>
      </c>
      <c r="K19" s="41">
        <f t="shared" si="2"/>
        <v>0.22518942039128031</v>
      </c>
    </row>
    <row r="20" spans="1:11" ht="23.25" customHeight="1">
      <c r="A20" s="49" t="s">
        <v>19</v>
      </c>
      <c r="B20" s="39">
        <f>B21+B22+B23+B24</f>
        <v>43943.789292</v>
      </c>
      <c r="C20" s="40">
        <f>B20/$B$10*100</f>
        <v>4.163122471646977</v>
      </c>
      <c r="D20" s="40">
        <f t="shared" si="5"/>
        <v>30.046043485590552</v>
      </c>
      <c r="E20" s="40"/>
      <c r="F20" s="39">
        <f>F21+F22+F23+F24</f>
        <v>57430.806745</v>
      </c>
      <c r="G20" s="40">
        <f t="shared" si="4"/>
        <v>5.025205012446898</v>
      </c>
      <c r="H20" s="40">
        <f t="shared" si="0"/>
        <v>32.56087430560722</v>
      </c>
      <c r="I20" s="40"/>
      <c r="J20" s="40">
        <f t="shared" si="1"/>
        <v>13487.017453</v>
      </c>
      <c r="K20" s="41">
        <f t="shared" si="2"/>
        <v>0.30691521305504077</v>
      </c>
    </row>
    <row r="21" spans="1:11" ht="20.25" customHeight="1">
      <c r="A21" s="45" t="s">
        <v>20</v>
      </c>
      <c r="B21" s="32">
        <v>25385.398</v>
      </c>
      <c r="C21" s="46">
        <f t="shared" si="3"/>
        <v>2.404947833771399</v>
      </c>
      <c r="D21" s="46">
        <f t="shared" si="5"/>
        <v>17.356964078331753</v>
      </c>
      <c r="E21" s="46"/>
      <c r="F21" s="46">
        <v>35933.002</v>
      </c>
      <c r="G21" s="46">
        <f t="shared" si="4"/>
        <v>3.144143570269194</v>
      </c>
      <c r="H21" s="46">
        <f>F21/F$12*100</f>
        <v>20.372514820140417</v>
      </c>
      <c r="I21" s="46"/>
      <c r="J21" s="46">
        <f t="shared" si="1"/>
        <v>10547.604</v>
      </c>
      <c r="K21" s="47">
        <f t="shared" si="2"/>
        <v>0.41549886277142467</v>
      </c>
    </row>
    <row r="22" spans="1:11" ht="18" customHeight="1">
      <c r="A22" s="45" t="s">
        <v>21</v>
      </c>
      <c r="B22" s="32">
        <v>13644.029</v>
      </c>
      <c r="C22" s="46">
        <f t="shared" si="3"/>
        <v>1.292600493695791</v>
      </c>
      <c r="D22" s="46">
        <f t="shared" si="5"/>
        <v>9.328942616409508</v>
      </c>
      <c r="E22" s="46"/>
      <c r="F22" s="46">
        <v>16531.788</v>
      </c>
      <c r="G22" s="46">
        <f t="shared" si="4"/>
        <v>1.4465341622515542</v>
      </c>
      <c r="H22" s="46">
        <f t="shared" si="0"/>
        <v>9.37283492298861</v>
      </c>
      <c r="I22" s="46"/>
      <c r="J22" s="46">
        <f t="shared" si="1"/>
        <v>2887.759</v>
      </c>
      <c r="K22" s="47">
        <f t="shared" si="2"/>
        <v>0.21165001921353288</v>
      </c>
    </row>
    <row r="23" spans="1:11" s="51" customFormat="1" ht="30" customHeight="1">
      <c r="A23" s="50" t="s">
        <v>22</v>
      </c>
      <c r="B23" s="32">
        <v>2847.8202920000003</v>
      </c>
      <c r="C23" s="46">
        <f t="shared" si="3"/>
        <v>0.26979522803682787</v>
      </c>
      <c r="D23" s="46">
        <f t="shared" si="5"/>
        <v>1.9471632672368673</v>
      </c>
      <c r="E23" s="46"/>
      <c r="F23" s="46">
        <v>2253.777745</v>
      </c>
      <c r="G23" s="46">
        <f t="shared" si="4"/>
        <v>0.19720592244860455</v>
      </c>
      <c r="H23" s="46">
        <f t="shared" si="0"/>
        <v>1.277798067395403</v>
      </c>
      <c r="I23" s="46"/>
      <c r="J23" s="46">
        <f t="shared" si="1"/>
        <v>-594.0425470000005</v>
      </c>
      <c r="K23" s="47">
        <f t="shared" si="2"/>
        <v>-0.20859551730450288</v>
      </c>
    </row>
    <row r="24" spans="1:11" ht="52.5" customHeight="1">
      <c r="A24" s="50" t="s">
        <v>23</v>
      </c>
      <c r="B24" s="32">
        <v>2066.542</v>
      </c>
      <c r="C24" s="46">
        <f t="shared" si="3"/>
        <v>0.19577891614295803</v>
      </c>
      <c r="D24" s="46">
        <f t="shared" si="5"/>
        <v>1.4129735236124268</v>
      </c>
      <c r="E24" s="46"/>
      <c r="F24" s="46">
        <v>2712.2390000000005</v>
      </c>
      <c r="G24" s="46">
        <f t="shared" si="4"/>
        <v>0.23732135747754532</v>
      </c>
      <c r="H24" s="46">
        <f t="shared" si="0"/>
        <v>1.5377264950827887</v>
      </c>
      <c r="I24" s="46"/>
      <c r="J24" s="46">
        <f t="shared" si="1"/>
        <v>645.6970000000006</v>
      </c>
      <c r="K24" s="47">
        <f t="shared" si="2"/>
        <v>0.3124528802221298</v>
      </c>
    </row>
    <row r="25" spans="1:11" s="42" customFormat="1" ht="35.25" customHeight="1">
      <c r="A25" s="49" t="s">
        <v>24</v>
      </c>
      <c r="B25" s="52">
        <v>567.763</v>
      </c>
      <c r="C25" s="40">
        <f t="shared" si="3"/>
        <v>0.05378841793008528</v>
      </c>
      <c r="D25" s="40">
        <f t="shared" si="5"/>
        <v>0.3882012011789561</v>
      </c>
      <c r="E25" s="40"/>
      <c r="F25" s="40">
        <v>641.386</v>
      </c>
      <c r="G25" s="40">
        <f t="shared" si="4"/>
        <v>0.056121380227587926</v>
      </c>
      <c r="H25" s="40">
        <f t="shared" si="0"/>
        <v>0.3636391357012303</v>
      </c>
      <c r="I25" s="40"/>
      <c r="J25" s="40">
        <f t="shared" si="1"/>
        <v>73.62299999999993</v>
      </c>
      <c r="K25" s="41">
        <f t="shared" si="2"/>
        <v>0.12967206387172103</v>
      </c>
    </row>
    <row r="26" spans="1:11" s="42" customFormat="1" ht="17.25" customHeight="1">
      <c r="A26" s="53" t="s">
        <v>25</v>
      </c>
      <c r="B26" s="52">
        <v>486.458</v>
      </c>
      <c r="C26" s="40">
        <f t="shared" si="3"/>
        <v>0.0460857896858961</v>
      </c>
      <c r="D26" s="40">
        <f t="shared" si="5"/>
        <v>0.3326098740550417</v>
      </c>
      <c r="E26" s="40"/>
      <c r="F26" s="40">
        <v>555.9300000000001</v>
      </c>
      <c r="G26" s="40">
        <f t="shared" si="4"/>
        <v>0.04864396620743664</v>
      </c>
      <c r="H26" s="40">
        <f t="shared" si="0"/>
        <v>0.3151891446186618</v>
      </c>
      <c r="I26" s="40"/>
      <c r="J26" s="40">
        <f t="shared" si="1"/>
        <v>69.47200000000004</v>
      </c>
      <c r="K26" s="41">
        <f t="shared" si="2"/>
        <v>0.1428119179867533</v>
      </c>
    </row>
    <row r="27" spans="1:11" s="42" customFormat="1" ht="18" customHeight="1">
      <c r="A27" s="54" t="s">
        <v>26</v>
      </c>
      <c r="B27" s="52">
        <v>54836.949561999994</v>
      </c>
      <c r="C27" s="40">
        <f>B27/$B$10*100</f>
        <v>5.195112680910631</v>
      </c>
      <c r="D27" s="40">
        <f t="shared" si="5"/>
        <v>37.49411231263437</v>
      </c>
      <c r="E27" s="40"/>
      <c r="F27" s="40">
        <v>62380.856497999994</v>
      </c>
      <c r="G27" s="40">
        <f t="shared" si="4"/>
        <v>5.458335177953458</v>
      </c>
      <c r="H27" s="40">
        <f>F27/F$12*100</f>
        <v>35.36734624895959</v>
      </c>
      <c r="I27" s="40"/>
      <c r="J27" s="40">
        <f t="shared" si="1"/>
        <v>7543.906935999999</v>
      </c>
      <c r="K27" s="41">
        <f t="shared" si="2"/>
        <v>0.1375697772442772</v>
      </c>
    </row>
    <row r="28" spans="1:11" s="42" customFormat="1" ht="18" customHeight="1">
      <c r="A28" s="56" t="s">
        <v>27</v>
      </c>
      <c r="B28" s="52">
        <v>11730.340510750006</v>
      </c>
      <c r="C28" s="40">
        <f t="shared" si="3"/>
        <v>1.111302529144082</v>
      </c>
      <c r="D28" s="40">
        <f t="shared" si="5"/>
        <v>8.020480863514038</v>
      </c>
      <c r="E28" s="40"/>
      <c r="F28" s="40">
        <v>13063.158564280002</v>
      </c>
      <c r="G28" s="40">
        <f t="shared" si="4"/>
        <v>1.1430285175529706</v>
      </c>
      <c r="H28" s="40">
        <f>F28/F$12*100</f>
        <v>7.406266569340311</v>
      </c>
      <c r="I28" s="40"/>
      <c r="J28" s="40">
        <f t="shared" si="1"/>
        <v>1332.8180535299962</v>
      </c>
      <c r="K28" s="41">
        <f t="shared" si="2"/>
        <v>0.1136214291740778</v>
      </c>
    </row>
    <row r="29" spans="1:11" s="42" customFormat="1" ht="15.75" customHeight="1" hidden="1">
      <c r="A29" s="57"/>
      <c r="B29" s="52"/>
      <c r="C29" s="40"/>
      <c r="D29" s="40"/>
      <c r="E29" s="40"/>
      <c r="F29" s="40"/>
      <c r="G29" s="40"/>
      <c r="H29" s="40"/>
      <c r="I29" s="40"/>
      <c r="J29" s="40"/>
      <c r="K29" s="41"/>
    </row>
    <row r="30" spans="1:11" s="42" customFormat="1" ht="19.5" customHeight="1">
      <c r="A30" s="58" t="s">
        <v>28</v>
      </c>
      <c r="B30" s="52">
        <v>347.67799999999994</v>
      </c>
      <c r="C30" s="40">
        <f>B30/$B$10*100</f>
        <v>0.03293812659348388</v>
      </c>
      <c r="D30" s="40">
        <f t="shared" si="5"/>
        <v>0.23772069899499804</v>
      </c>
      <c r="E30" s="40"/>
      <c r="F30" s="40">
        <v>508.054</v>
      </c>
      <c r="G30" s="40">
        <f>F30/$F$10*100</f>
        <v>0.04445480835276566</v>
      </c>
      <c r="H30" s="40">
        <f t="shared" si="0"/>
        <v>0.28804544759248385</v>
      </c>
      <c r="I30" s="40"/>
      <c r="J30" s="40">
        <f>F30-B30</f>
        <v>160.37600000000003</v>
      </c>
      <c r="K30" s="41">
        <f>F30/B30-1</f>
        <v>0.4612773888483024</v>
      </c>
    </row>
    <row r="31" spans="1:11" s="42" customFormat="1" ht="18" customHeight="1">
      <c r="A31" s="58" t="s">
        <v>29</v>
      </c>
      <c r="B31" s="52">
        <v>0.3390997</v>
      </c>
      <c r="C31" s="40">
        <f>B31/$B$10*100</f>
        <v>3.212544033966028E-05</v>
      </c>
      <c r="D31" s="40">
        <f t="shared" si="5"/>
        <v>0.00023185538835645097</v>
      </c>
      <c r="E31" s="40"/>
      <c r="F31" s="40">
        <v>0.044344</v>
      </c>
      <c r="G31" s="40">
        <f>F31/$F$10*100</f>
        <v>3.880107275201141E-06</v>
      </c>
      <c r="H31" s="40">
        <f t="shared" si="0"/>
        <v>2.5141200203208922E-05</v>
      </c>
      <c r="I31" s="40"/>
      <c r="J31" s="40">
        <f>F31-B31</f>
        <v>-0.2947557</v>
      </c>
      <c r="K31" s="41">
        <f>F31/B31-1</f>
        <v>-0.8692301998497787</v>
      </c>
    </row>
    <row r="32" spans="1:11" s="42" customFormat="1" ht="34.5" customHeight="1">
      <c r="A32" s="59" t="s">
        <v>30</v>
      </c>
      <c r="B32" s="52">
        <v>15.309508999999998</v>
      </c>
      <c r="C32" s="40">
        <f>B32/$B$10*100</f>
        <v>0.0014503838192985485</v>
      </c>
      <c r="D32" s="40">
        <f t="shared" si="5"/>
        <v>0.010467694765703363</v>
      </c>
      <c r="E32" s="40"/>
      <c r="F32" s="40">
        <v>8.394540000000001</v>
      </c>
      <c r="G32" s="40">
        <f>F32/$F$10*100</f>
        <v>0.0007345236272318012</v>
      </c>
      <c r="H32" s="40">
        <f t="shared" si="0"/>
        <v>0.004759354382866801</v>
      </c>
      <c r="I32" s="40"/>
      <c r="J32" s="40">
        <f>F32-B32</f>
        <v>-6.9149689999999975</v>
      </c>
      <c r="K32" s="41">
        <f>F32/B32-1</f>
        <v>-0.4516780387927528</v>
      </c>
    </row>
    <row r="33" spans="1:11" s="42" customFormat="1" ht="16.5" customHeight="1">
      <c r="A33" s="60" t="s">
        <v>31</v>
      </c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1:11" ht="18" customHeight="1">
      <c r="A34" s="58" t="s">
        <v>32</v>
      </c>
      <c r="B34" s="60">
        <v>41.345105</v>
      </c>
      <c r="C34" s="60">
        <f>B34/$B$10*100</f>
        <v>0.003916929752560942</v>
      </c>
      <c r="D34" s="60">
        <f t="shared" si="5"/>
        <v>0.02826922399640354</v>
      </c>
      <c r="E34" s="60"/>
      <c r="F34" s="60">
        <v>-142.08499999999998</v>
      </c>
      <c r="G34" s="60">
        <f>F34/$F$10*100</f>
        <v>-0.01243246081086402</v>
      </c>
      <c r="H34" s="60">
        <f>F34/F$12*100</f>
        <v>-0.08055627437472802</v>
      </c>
      <c r="I34" s="60"/>
      <c r="J34" s="60">
        <f>F34-B34</f>
        <v>-183.43010499999997</v>
      </c>
      <c r="K34" s="41"/>
    </row>
    <row r="35" spans="1:11" ht="18.75" customHeight="1">
      <c r="A35" s="61" t="s">
        <v>33</v>
      </c>
      <c r="B35" s="52">
        <v>-1.4380000000000006</v>
      </c>
      <c r="C35" s="52">
        <f>B35/$B$10*100</f>
        <v>-0.00013623245083505382</v>
      </c>
      <c r="D35" s="52">
        <f>B35/B$12*100</f>
        <v>-0.00098321540377823</v>
      </c>
      <c r="E35" s="39"/>
      <c r="F35" s="52">
        <v>129.851</v>
      </c>
      <c r="G35" s="52">
        <f>F35/$F$10*100</f>
        <v>0.011361983803719632</v>
      </c>
      <c r="H35" s="52">
        <f>F35/F$12*100</f>
        <v>0.07362010616062786</v>
      </c>
      <c r="I35" s="52"/>
      <c r="J35" s="52">
        <f>F35-B35</f>
        <v>131.289</v>
      </c>
      <c r="K35" s="41"/>
    </row>
    <row r="36" spans="1:11" ht="48" customHeight="1">
      <c r="A36" s="63" t="s">
        <v>34</v>
      </c>
      <c r="B36" s="52">
        <v>8966.767071999999</v>
      </c>
      <c r="C36" s="52">
        <f>B36/$B$10*100</f>
        <v>0.8494886330219881</v>
      </c>
      <c r="D36" s="52">
        <f>B36/B$12*100</f>
        <v>6.130920380585404</v>
      </c>
      <c r="E36" s="52"/>
      <c r="F36" s="52">
        <v>12337.819928</v>
      </c>
      <c r="G36" s="52">
        <f>F36/$F$10*100</f>
        <v>1.0795612678773774</v>
      </c>
      <c r="H36" s="52">
        <f>F36/F$12*100</f>
        <v>6.995029787141186</v>
      </c>
      <c r="I36" s="52"/>
      <c r="J36" s="52">
        <f>F36-B36</f>
        <v>3371.052856000002</v>
      </c>
      <c r="K36" s="41">
        <f>F36/B36-1</f>
        <v>0.3759496403700049</v>
      </c>
    </row>
    <row r="37" spans="1:11" ht="10.5" customHeight="1">
      <c r="A37" s="64"/>
      <c r="B37" s="39"/>
      <c r="C37" s="39"/>
      <c r="D37" s="39"/>
      <c r="E37" s="39"/>
      <c r="F37" s="55"/>
      <c r="G37" s="40"/>
      <c r="H37" s="40"/>
      <c r="I37" s="40"/>
      <c r="J37" s="40"/>
      <c r="K37" s="62"/>
    </row>
    <row r="38" spans="1:11" s="42" customFormat="1" ht="33" customHeight="1">
      <c r="A38" s="34" t="s">
        <v>35</v>
      </c>
      <c r="B38" s="65">
        <f>B39+B52+B53+B54+B55</f>
        <v>191428.38167913</v>
      </c>
      <c r="C38" s="36">
        <f>B38/$B$10*100</f>
        <v>18.13543643639498</v>
      </c>
      <c r="D38" s="36">
        <f>B38/B$38*100</f>
        <v>100</v>
      </c>
      <c r="E38" s="36"/>
      <c r="F38" s="65">
        <f>F39+F52+F53+F54+F55</f>
        <v>210189.26344187</v>
      </c>
      <c r="G38" s="36">
        <f aca="true" t="shared" si="6" ref="G38:G50">F38/$F$10*100</f>
        <v>18.391595035404315</v>
      </c>
      <c r="H38" s="36">
        <f aca="true" t="shared" si="7" ref="H38:H54">F38/F$38*100</f>
        <v>100</v>
      </c>
      <c r="I38" s="36"/>
      <c r="J38" s="36">
        <f aca="true" t="shared" si="8" ref="J38:J56">F38-B38</f>
        <v>18760.88176274</v>
      </c>
      <c r="K38" s="37">
        <f aca="true" t="shared" si="9" ref="K38:K52">F38/B38-1</f>
        <v>0.09800470336831646</v>
      </c>
    </row>
    <row r="39" spans="1:11" s="42" customFormat="1" ht="19.5" customHeight="1">
      <c r="A39" s="66" t="s">
        <v>36</v>
      </c>
      <c r="B39" s="55">
        <f>B40+B41+B42+B43+B44+B51</f>
        <v>183256.23545862</v>
      </c>
      <c r="C39" s="40">
        <f aca="true" t="shared" si="10" ref="C39:C53">B39/$B$10*100</f>
        <v>17.361228155308407</v>
      </c>
      <c r="D39" s="40">
        <f aca="true" t="shared" si="11" ref="D39:D54">B39/B$38*100</f>
        <v>95.73096416068122</v>
      </c>
      <c r="E39" s="40"/>
      <c r="F39" s="55">
        <f>F40+F41+F42+F43+F44+F51</f>
        <v>200200.54791886997</v>
      </c>
      <c r="G39" s="40">
        <f t="shared" si="6"/>
        <v>17.517580788365102</v>
      </c>
      <c r="H39" s="40">
        <f t="shared" si="7"/>
        <v>95.24775178359074</v>
      </c>
      <c r="I39" s="40"/>
      <c r="J39" s="40">
        <f t="shared" si="8"/>
        <v>16944.31246024996</v>
      </c>
      <c r="K39" s="41">
        <f t="shared" si="9"/>
        <v>0.09246240608318113</v>
      </c>
    </row>
    <row r="40" spans="1:11" ht="19.5" customHeight="1">
      <c r="A40" s="67" t="s">
        <v>37</v>
      </c>
      <c r="B40" s="60">
        <v>53304.831151</v>
      </c>
      <c r="C40" s="60">
        <f>B40/$B$10*100</f>
        <v>5.049963691967628</v>
      </c>
      <c r="D40" s="60">
        <f t="shared" si="11"/>
        <v>27.84583491926967</v>
      </c>
      <c r="E40" s="60"/>
      <c r="F40" s="68">
        <v>55712.47999299999</v>
      </c>
      <c r="G40" s="60">
        <f t="shared" si="6"/>
        <v>4.874851139733386</v>
      </c>
      <c r="H40" s="60">
        <f t="shared" si="7"/>
        <v>26.50586384894386</v>
      </c>
      <c r="I40" s="60"/>
      <c r="J40" s="60">
        <f t="shared" si="8"/>
        <v>2407.648841999995</v>
      </c>
      <c r="K40" s="69">
        <f t="shared" si="9"/>
        <v>0.04516755404739392</v>
      </c>
    </row>
    <row r="41" spans="1:11" ht="17.25" customHeight="1">
      <c r="A41" s="67" t="s">
        <v>38</v>
      </c>
      <c r="B41" s="60">
        <v>25363.811979000002</v>
      </c>
      <c r="C41" s="60">
        <f t="shared" si="10"/>
        <v>2.4029028292202126</v>
      </c>
      <c r="D41" s="60">
        <f t="shared" si="11"/>
        <v>13.249765659887636</v>
      </c>
      <c r="E41" s="60"/>
      <c r="F41" s="68">
        <v>27473.06573459001</v>
      </c>
      <c r="G41" s="60">
        <f t="shared" si="6"/>
        <v>2.403897759084924</v>
      </c>
      <c r="H41" s="60">
        <f t="shared" si="7"/>
        <v>13.070632288593547</v>
      </c>
      <c r="I41" s="60"/>
      <c r="J41" s="60">
        <f t="shared" si="8"/>
        <v>2109.253755590009</v>
      </c>
      <c r="K41" s="69">
        <f t="shared" si="9"/>
        <v>0.08315996654352942</v>
      </c>
    </row>
    <row r="42" spans="1:11" ht="19.5" customHeight="1">
      <c r="A42" s="67" t="s">
        <v>39</v>
      </c>
      <c r="B42" s="60">
        <v>8652.633256680001</v>
      </c>
      <c r="C42" s="60">
        <f t="shared" si="10"/>
        <v>0.8197283968945822</v>
      </c>
      <c r="D42" s="60">
        <f t="shared" si="11"/>
        <v>4.520036778654611</v>
      </c>
      <c r="E42" s="60"/>
      <c r="F42" s="68">
        <v>8872.28122428</v>
      </c>
      <c r="G42" s="60">
        <f t="shared" si="6"/>
        <v>0.7763260627358676</v>
      </c>
      <c r="H42" s="60">
        <f t="shared" si="7"/>
        <v>4.221091543400227</v>
      </c>
      <c r="I42" s="60"/>
      <c r="J42" s="60">
        <f t="shared" si="8"/>
        <v>219.64796759999808</v>
      </c>
      <c r="K42" s="69">
        <f t="shared" si="9"/>
        <v>0.025385100822391315</v>
      </c>
    </row>
    <row r="43" spans="1:11" ht="19.5" customHeight="1">
      <c r="A43" s="67" t="s">
        <v>40</v>
      </c>
      <c r="B43" s="60">
        <v>3876.2999999999997</v>
      </c>
      <c r="C43" s="60">
        <f t="shared" si="10"/>
        <v>0.36723077132956805</v>
      </c>
      <c r="D43" s="60">
        <f t="shared" si="11"/>
        <v>2.024934842993871</v>
      </c>
      <c r="E43" s="60"/>
      <c r="F43" s="68">
        <v>3263.122</v>
      </c>
      <c r="G43" s="60">
        <f t="shared" si="6"/>
        <v>0.2855237103569569</v>
      </c>
      <c r="H43" s="60">
        <f t="shared" si="7"/>
        <v>1.5524684498941832</v>
      </c>
      <c r="I43" s="60"/>
      <c r="J43" s="60">
        <f t="shared" si="8"/>
        <v>-613.1779999999999</v>
      </c>
      <c r="K43" s="69">
        <f t="shared" si="9"/>
        <v>-0.15818641488016927</v>
      </c>
    </row>
    <row r="44" spans="1:11" s="42" customFormat="1" ht="19.5" customHeight="1">
      <c r="A44" s="67" t="s">
        <v>41</v>
      </c>
      <c r="B44" s="68">
        <f>B45+B46+B47+B48+B50+B49</f>
        <v>91842.59097294002</v>
      </c>
      <c r="C44" s="60">
        <f t="shared" si="10"/>
        <v>8.700932725511128</v>
      </c>
      <c r="D44" s="60">
        <f t="shared" si="11"/>
        <v>47.97752045299401</v>
      </c>
      <c r="E44" s="60"/>
      <c r="F44" s="68">
        <f>F45+F46+F47+F48+F50+F49</f>
        <v>104543.42037699997</v>
      </c>
      <c r="G44" s="60">
        <f t="shared" si="6"/>
        <v>9.147566434674562</v>
      </c>
      <c r="H44" s="60">
        <f t="shared" si="7"/>
        <v>49.73775475735112</v>
      </c>
      <c r="I44" s="60"/>
      <c r="J44" s="60">
        <f t="shared" si="8"/>
        <v>12700.829404059958</v>
      </c>
      <c r="K44" s="69">
        <f t="shared" si="9"/>
        <v>0.13828910170665876</v>
      </c>
    </row>
    <row r="45" spans="1:11" ht="31.5" customHeight="1">
      <c r="A45" s="70" t="s">
        <v>42</v>
      </c>
      <c r="B45" s="46">
        <v>414.8414610000036</v>
      </c>
      <c r="C45" s="46">
        <f t="shared" si="10"/>
        <v>0.039301021516011725</v>
      </c>
      <c r="D45" s="46">
        <f>B45/B$38*100</f>
        <v>0.21670844070309073</v>
      </c>
      <c r="E45" s="46"/>
      <c r="F45" s="71">
        <v>689.3308829999878</v>
      </c>
      <c r="G45" s="46">
        <f t="shared" si="6"/>
        <v>0.060316565356058977</v>
      </c>
      <c r="H45" s="46">
        <f t="shared" si="7"/>
        <v>0.32795722850545567</v>
      </c>
      <c r="I45" s="46"/>
      <c r="J45" s="46">
        <f t="shared" si="8"/>
        <v>274.4894219999842</v>
      </c>
      <c r="K45" s="47">
        <f t="shared" si="9"/>
        <v>0.6616730674371571</v>
      </c>
    </row>
    <row r="46" spans="1:11" ht="15.75" customHeight="1">
      <c r="A46" s="72" t="s">
        <v>43</v>
      </c>
      <c r="B46" s="46">
        <v>8848.039182</v>
      </c>
      <c r="C46" s="73">
        <f t="shared" si="10"/>
        <v>0.8382406556665121</v>
      </c>
      <c r="D46" s="73">
        <f t="shared" si="11"/>
        <v>4.62211460201914</v>
      </c>
      <c r="E46" s="73"/>
      <c r="F46" s="74">
        <v>11355.141658999999</v>
      </c>
      <c r="G46" s="73">
        <f t="shared" si="6"/>
        <v>0.9935767581189214</v>
      </c>
      <c r="H46" s="73">
        <f t="shared" si="7"/>
        <v>5.402341429366291</v>
      </c>
      <c r="I46" s="73"/>
      <c r="J46" s="73">
        <f t="shared" si="8"/>
        <v>2507.1024769999985</v>
      </c>
      <c r="K46" s="75">
        <f t="shared" si="9"/>
        <v>0.28335119515522944</v>
      </c>
    </row>
    <row r="47" spans="1:11" ht="33" customHeight="1">
      <c r="A47" s="70" t="s">
        <v>44</v>
      </c>
      <c r="B47" s="46">
        <v>219.14756199999997</v>
      </c>
      <c r="C47" s="46">
        <f t="shared" si="10"/>
        <v>0.020761480852424817</v>
      </c>
      <c r="D47" s="46">
        <f t="shared" si="11"/>
        <v>0.11448018317750423</v>
      </c>
      <c r="E47" s="40"/>
      <c r="F47" s="71">
        <v>95.51394099999999</v>
      </c>
      <c r="G47" s="46">
        <f t="shared" si="6"/>
        <v>0.008357485507785326</v>
      </c>
      <c r="H47" s="46">
        <f t="shared" si="7"/>
        <v>0.04544187435454588</v>
      </c>
      <c r="I47" s="46"/>
      <c r="J47" s="46">
        <f t="shared" si="8"/>
        <v>-123.63362099999998</v>
      </c>
      <c r="K47" s="47">
        <f t="shared" si="9"/>
        <v>-0.5641569537515548</v>
      </c>
    </row>
    <row r="48" spans="1:11" ht="17.25" customHeight="1">
      <c r="A48" s="72" t="s">
        <v>45</v>
      </c>
      <c r="B48" s="46">
        <v>69220.680989</v>
      </c>
      <c r="C48" s="73">
        <f>B48/$B$10*100</f>
        <v>6.557790695134133</v>
      </c>
      <c r="D48" s="73">
        <f t="shared" si="11"/>
        <v>36.16009307597182</v>
      </c>
      <c r="E48" s="73"/>
      <c r="F48" s="74">
        <v>75254.598204</v>
      </c>
      <c r="G48" s="73">
        <f>F48/$F$10*100</f>
        <v>6.584789689330667</v>
      </c>
      <c r="H48" s="73">
        <f t="shared" si="7"/>
        <v>35.80325511003679</v>
      </c>
      <c r="I48" s="73"/>
      <c r="J48" s="73">
        <f t="shared" si="8"/>
        <v>6033.917214999994</v>
      </c>
      <c r="K48" s="75">
        <f t="shared" si="9"/>
        <v>0.0871692842195364</v>
      </c>
    </row>
    <row r="49" spans="1:11" ht="48" customHeight="1">
      <c r="A49" s="76" t="s">
        <v>46</v>
      </c>
      <c r="B49" s="74">
        <v>10150.526944000001</v>
      </c>
      <c r="C49" s="73">
        <f>B49/$B$10*100</f>
        <v>0.9616350228430937</v>
      </c>
      <c r="D49" s="73">
        <f>B49/B$38*100</f>
        <v>5.302519331231768</v>
      </c>
      <c r="E49" s="73"/>
      <c r="F49" s="74">
        <v>13660.51769</v>
      </c>
      <c r="G49" s="73">
        <f t="shared" si="6"/>
        <v>1.195297539057886</v>
      </c>
      <c r="H49" s="73">
        <f t="shared" si="7"/>
        <v>6.499151034790109</v>
      </c>
      <c r="I49" s="73"/>
      <c r="J49" s="73">
        <f t="shared" si="8"/>
        <v>3509.9907459999995</v>
      </c>
      <c r="K49" s="75">
        <f t="shared" si="9"/>
        <v>0.34579394403506925</v>
      </c>
    </row>
    <row r="50" spans="1:11" ht="19.5" customHeight="1">
      <c r="A50" s="77" t="s">
        <v>47</v>
      </c>
      <c r="B50" s="46">
        <v>2989.3548349400007</v>
      </c>
      <c r="C50" s="46">
        <f t="shared" si="10"/>
        <v>0.2832038494989526</v>
      </c>
      <c r="D50" s="46">
        <f t="shared" si="11"/>
        <v>1.5616048198906691</v>
      </c>
      <c r="E50" s="46"/>
      <c r="F50" s="71">
        <v>3488.318</v>
      </c>
      <c r="G50" s="46">
        <f t="shared" si="6"/>
        <v>0.30522839730324497</v>
      </c>
      <c r="H50" s="46">
        <f t="shared" si="7"/>
        <v>1.6596080802979407</v>
      </c>
      <c r="I50" s="46"/>
      <c r="J50" s="46">
        <f t="shared" si="8"/>
        <v>498.9631650599995</v>
      </c>
      <c r="K50" s="47">
        <f t="shared" si="9"/>
        <v>0.16691332833026307</v>
      </c>
    </row>
    <row r="51" spans="1:11" ht="31.5" customHeight="1">
      <c r="A51" s="78" t="s">
        <v>48</v>
      </c>
      <c r="B51" s="79">
        <v>216.068099</v>
      </c>
      <c r="C51" s="79">
        <f>B51/$B$10*100</f>
        <v>0.02046974038528583</v>
      </c>
      <c r="D51" s="60">
        <f t="shared" si="11"/>
        <v>0.11287150688144604</v>
      </c>
      <c r="E51" s="60"/>
      <c r="F51" s="68">
        <v>336.17859000000004</v>
      </c>
      <c r="G51" s="60">
        <f>F51/$F$10*100</f>
        <v>0.02941568177940334</v>
      </c>
      <c r="H51" s="60">
        <f t="shared" si="7"/>
        <v>0.15994089540780645</v>
      </c>
      <c r="I51" s="60"/>
      <c r="J51" s="60">
        <f t="shared" si="8"/>
        <v>120.11049100000005</v>
      </c>
      <c r="K51" s="80">
        <f t="shared" si="9"/>
        <v>0.5558918301956277</v>
      </c>
    </row>
    <row r="52" spans="1:11" s="42" customFormat="1" ht="19.5" customHeight="1">
      <c r="A52" s="66" t="s">
        <v>49</v>
      </c>
      <c r="B52" s="81">
        <v>9350.12764551</v>
      </c>
      <c r="C52" s="60">
        <f>B52/$B$10*100</f>
        <v>0.8858072355830445</v>
      </c>
      <c r="D52" s="60">
        <f t="shared" si="11"/>
        <v>4.8843998802552555</v>
      </c>
      <c r="E52" s="60"/>
      <c r="F52" s="68">
        <v>10926.356170000001</v>
      </c>
      <c r="G52" s="60">
        <f>F52/$F$10*100</f>
        <v>0.9560579574836704</v>
      </c>
      <c r="H52" s="60">
        <f t="shared" si="7"/>
        <v>5.198341718829895</v>
      </c>
      <c r="I52" s="60"/>
      <c r="J52" s="60">
        <f t="shared" si="8"/>
        <v>1576.2285244900013</v>
      </c>
      <c r="K52" s="69">
        <f t="shared" si="9"/>
        <v>0.1685782894361787</v>
      </c>
    </row>
    <row r="53" spans="1:11" ht="19.5" customHeight="1">
      <c r="A53" s="66" t="s">
        <v>31</v>
      </c>
      <c r="B53" s="81">
        <v>0</v>
      </c>
      <c r="C53" s="60">
        <f t="shared" si="10"/>
        <v>0</v>
      </c>
      <c r="D53" s="60">
        <f t="shared" si="11"/>
        <v>0</v>
      </c>
      <c r="E53" s="60"/>
      <c r="F53" s="68">
        <v>0</v>
      </c>
      <c r="G53" s="60">
        <f>F53/$F$10*100</f>
        <v>0</v>
      </c>
      <c r="H53" s="60">
        <f t="shared" si="7"/>
        <v>0</v>
      </c>
      <c r="I53" s="60"/>
      <c r="J53" s="60">
        <f t="shared" si="8"/>
        <v>0</v>
      </c>
      <c r="K53" s="69"/>
    </row>
    <row r="54" spans="1:11" s="42" customFormat="1" ht="32.25" customHeight="1">
      <c r="A54" s="82" t="s">
        <v>50</v>
      </c>
      <c r="B54" s="79">
        <v>-1177.981425</v>
      </c>
      <c r="C54" s="60">
        <f>B54/$B$10*100</f>
        <v>-0.11159895449646667</v>
      </c>
      <c r="D54" s="60">
        <f t="shared" si="11"/>
        <v>-0.6153640409364786</v>
      </c>
      <c r="E54" s="60"/>
      <c r="F54" s="68">
        <v>-937.6406469999998</v>
      </c>
      <c r="G54" s="60">
        <f>F54/$F$10*100</f>
        <v>-0.08204371044445706</v>
      </c>
      <c r="H54" s="60">
        <f t="shared" si="7"/>
        <v>-0.4460935024206477</v>
      </c>
      <c r="I54" s="60"/>
      <c r="J54" s="60">
        <f t="shared" si="8"/>
        <v>240.3407780000001</v>
      </c>
      <c r="K54" s="69">
        <f>F54/B54-1</f>
        <v>-0.20402764670079587</v>
      </c>
    </row>
    <row r="55" spans="1:11" s="42" customFormat="1" ht="7.5" customHeight="1">
      <c r="A55" s="83"/>
      <c r="B55" s="84"/>
      <c r="C55" s="40"/>
      <c r="D55" s="40"/>
      <c r="E55" s="40"/>
      <c r="F55" s="55"/>
      <c r="G55" s="40"/>
      <c r="H55" s="40"/>
      <c r="I55" s="40"/>
      <c r="J55" s="60">
        <f t="shared" si="8"/>
        <v>0</v>
      </c>
      <c r="K55" s="69"/>
    </row>
    <row r="56" spans="1:11" s="28" customFormat="1" ht="21" customHeight="1" thickBot="1">
      <c r="A56" s="85" t="s">
        <v>51</v>
      </c>
      <c r="B56" s="86">
        <f>B12-B38</f>
        <v>-45173.55344167998</v>
      </c>
      <c r="C56" s="87">
        <f>B56/$B$10*100</f>
        <v>-4.279627189352115</v>
      </c>
      <c r="D56" s="86">
        <v>0</v>
      </c>
      <c r="E56" s="86"/>
      <c r="F56" s="86">
        <f>F12-F38</f>
        <v>-33809.45801658998</v>
      </c>
      <c r="G56" s="87">
        <f>F56/$F$10*100</f>
        <v>-2.9583331233262298</v>
      </c>
      <c r="H56" s="89">
        <v>0</v>
      </c>
      <c r="I56" s="88"/>
      <c r="J56" s="86">
        <f t="shared" si="8"/>
        <v>11364.095425089996</v>
      </c>
      <c r="K56" s="90"/>
    </row>
    <row r="57" spans="1:11" s="28" customFormat="1" ht="21" customHeight="1">
      <c r="A57" s="91"/>
      <c r="B57" s="60"/>
      <c r="C57" s="92"/>
      <c r="D57" s="60"/>
      <c r="E57" s="60"/>
      <c r="F57" s="60"/>
      <c r="G57" s="92"/>
      <c r="H57" s="79"/>
      <c r="I57" s="73"/>
      <c r="J57" s="60"/>
      <c r="K57" s="41"/>
    </row>
    <row r="58" spans="6:10" ht="19.5" customHeight="1">
      <c r="F58" s="93"/>
      <c r="G58" s="93"/>
      <c r="H58" s="93"/>
      <c r="I58" s="93"/>
      <c r="J58" s="93"/>
    </row>
    <row r="59" spans="6:10" ht="19.5" customHeight="1">
      <c r="F59" s="93"/>
      <c r="G59" s="93"/>
      <c r="H59" s="93"/>
      <c r="I59" s="93"/>
      <c r="J59" s="93"/>
    </row>
    <row r="60" spans="6:10" ht="19.5" customHeight="1">
      <c r="F60" s="93"/>
      <c r="G60" s="93"/>
      <c r="H60" s="93"/>
      <c r="I60" s="93"/>
      <c r="J60" s="93"/>
    </row>
    <row r="61" spans="6:10" ht="19.5" customHeight="1">
      <c r="F61" s="93"/>
      <c r="G61" s="93"/>
      <c r="H61" s="93"/>
      <c r="I61" s="93"/>
      <c r="J61" s="93"/>
    </row>
    <row r="62" spans="6:10" ht="19.5" customHeight="1">
      <c r="F62" s="93"/>
      <c r="G62" s="93"/>
      <c r="H62" s="93"/>
      <c r="I62" s="93"/>
      <c r="J62" s="93"/>
    </row>
    <row r="63" spans="6:10" ht="19.5" customHeight="1">
      <c r="F63" s="93"/>
      <c r="G63" s="93"/>
      <c r="H63" s="93"/>
      <c r="I63" s="93"/>
      <c r="J63" s="93"/>
    </row>
    <row r="64" spans="6:10" ht="19.5" customHeight="1">
      <c r="F64" s="93"/>
      <c r="G64" s="93"/>
      <c r="H64" s="93"/>
      <c r="I64" s="93"/>
      <c r="J64" s="93"/>
    </row>
    <row r="65" spans="6:10" ht="19.5" customHeight="1">
      <c r="F65" s="93"/>
      <c r="G65" s="93"/>
      <c r="H65" s="93"/>
      <c r="I65" s="93"/>
      <c r="J65" s="93"/>
    </row>
  </sheetData>
  <sheetProtection/>
  <mergeCells count="4">
    <mergeCell ref="A3:K4"/>
    <mergeCell ref="B7:D7"/>
    <mergeCell ref="F7:H7"/>
    <mergeCell ref="J7:K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2021-07-22T13:02:05Z</dcterms:created>
  <dcterms:modified xsi:type="dcterms:W3CDTF">2021-07-23T09:02:39Z</dcterms:modified>
  <cp:category/>
  <cp:version/>
  <cp:contentType/>
  <cp:contentStatus/>
</cp:coreProperties>
</file>