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<sst xmlns="http://schemas.openxmlformats.org/spreadsheetml/2006/main" count="57" uniqueCount="52">
  <si>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</si>
  <si>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</si>
  <si>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</si>
  <si>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1.01.-31.03.2020
</t>
  </si>
  <si>
    <t xml:space="preserve">
Realizări 1.01.-31.03.2021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</si>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</sst>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0.0%"/>
    <numFmt numFmtId="174" formatCode="#,##0.000000000"/>
    <numFmt numFmtId="175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2" fillId="33" borderId="0" xfId="0" applyNumberFormat="1" applyFont="1" applyFill="1" applyAlignment="1" applyProtection="1">
      <alignment horizontal="center"/>
      <protection locked="0"/>
    </xf>
    <xf numFmtId="172" fontId="3" fillId="33" borderId="0" xfId="0" applyNumberFormat="1" applyFont="1" applyFill="1" applyAlignment="1" applyProtection="1">
      <alignment horizontal="center"/>
      <protection locked="0"/>
    </xf>
    <xf numFmtId="172" fontId="4" fillId="33" borderId="0" xfId="55" applyNumberFormat="1" applyFont="1" applyFill="1" applyBorder="1" applyAlignment="1">
      <alignment horizontal="right"/>
      <protection/>
    </xf>
    <xf numFmtId="172" fontId="4" fillId="33" borderId="0" xfId="0" applyNumberFormat="1" applyFont="1" applyFill="1" applyAlignment="1" applyProtection="1">
      <alignment horizontal="center"/>
      <protection locked="0"/>
    </xf>
    <xf numFmtId="172" fontId="2" fillId="33" borderId="0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center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172" fontId="7" fillId="33" borderId="0" xfId="0" applyNumberFormat="1" applyFont="1" applyFill="1" applyBorder="1" applyAlignment="1" applyProtection="1">
      <alignment/>
      <protection locked="0"/>
    </xf>
    <xf numFmtId="172" fontId="6" fillId="33" borderId="0" xfId="0" applyNumberFormat="1" applyFont="1" applyFill="1" applyBorder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right"/>
      <protection locked="0"/>
    </xf>
    <xf numFmtId="172" fontId="2" fillId="33" borderId="0" xfId="0" applyNumberFormat="1" applyFont="1" applyFill="1" applyBorder="1" applyAlignment="1" applyProtection="1">
      <alignment horizontal="right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172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3" borderId="12" xfId="0" applyNumberFormat="1" applyFont="1" applyFill="1" applyBorder="1" applyAlignment="1" quotePrefix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right" vertical="center"/>
      <protection locked="0"/>
    </xf>
    <xf numFmtId="172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72" fontId="8" fillId="33" borderId="13" xfId="0" applyNumberFormat="1" applyFont="1" applyFill="1" applyBorder="1" applyAlignment="1" applyProtection="1">
      <alignment horizontal="center" wrapText="1"/>
      <protection locked="0"/>
    </xf>
    <xf numFmtId="172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72" fontId="5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 vertical="center"/>
      <protection locked="0"/>
    </xf>
    <xf numFmtId="172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72" fontId="4" fillId="35" borderId="0" xfId="0" applyNumberFormat="1" applyFont="1" applyFill="1" applyBorder="1" applyAlignment="1" applyProtection="1">
      <alignment horizontal="left" vertical="center"/>
      <protection locked="0"/>
    </xf>
    <xf numFmtId="172" fontId="4" fillId="35" borderId="0" xfId="0" applyNumberFormat="1" applyFont="1" applyFill="1" applyBorder="1" applyAlignment="1" applyProtection="1">
      <alignment vertical="center"/>
      <protection locked="0"/>
    </xf>
    <xf numFmtId="172" fontId="4" fillId="35" borderId="0" xfId="0" applyNumberFormat="1" applyFont="1" applyFill="1" applyBorder="1" applyAlignment="1" applyProtection="1">
      <alignment vertical="center"/>
      <protection/>
    </xf>
    <xf numFmtId="173" fontId="9" fillId="35" borderId="0" xfId="0" applyNumberFormat="1" applyFont="1" applyFill="1" applyBorder="1" applyAlignment="1" applyProtection="1">
      <alignment horizontal="right" vertical="center"/>
      <protection locked="0"/>
    </xf>
    <xf numFmtId="172" fontId="4" fillId="33" borderId="0" xfId="0" applyNumberFormat="1" applyFont="1" applyFill="1" applyBorder="1" applyAlignment="1" applyProtection="1">
      <alignment horizontal="left" indent="1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vertical="center"/>
      <protection/>
    </xf>
    <xf numFmtId="173" fontId="9" fillId="33" borderId="0" xfId="0" applyNumberFormat="1" applyFont="1" applyFill="1" applyBorder="1" applyAlignment="1" applyProtection="1">
      <alignment horizontal="right" vertical="center"/>
      <protection locked="0"/>
    </xf>
    <xf numFmtId="172" fontId="4" fillId="33" borderId="0" xfId="0" applyNumberFormat="1" applyFont="1" applyFill="1" applyBorder="1" applyAlignment="1" applyProtection="1">
      <alignment horizontal="center"/>
      <protection locked="0"/>
    </xf>
    <xf numFmtId="172" fontId="4" fillId="33" borderId="0" xfId="0" applyNumberFormat="1" applyFont="1" applyFill="1" applyBorder="1" applyAlignment="1" applyProtection="1">
      <alignment horizontal="left" indent="2"/>
      <protection locked="0"/>
    </xf>
    <xf numFmtId="172" fontId="4" fillId="33" borderId="0" xfId="0" applyNumberFormat="1" applyFont="1" applyFill="1" applyBorder="1" applyAlignment="1" applyProtection="1">
      <alignment horizontal="left" wrapText="1" indent="4"/>
      <protection locked="0"/>
    </xf>
    <xf numFmtId="172" fontId="2" fillId="33" borderId="0" xfId="0" applyNumberFormat="1" applyFont="1" applyFill="1" applyBorder="1" applyAlignment="1" applyProtection="1">
      <alignment horizontal="left" indent="6"/>
      <protection locked="0"/>
    </xf>
    <xf numFmtId="172" fontId="2" fillId="33" borderId="0" xfId="0" applyNumberFormat="1" applyFont="1" applyFill="1" applyBorder="1" applyAlignment="1" applyProtection="1">
      <alignment vertical="center"/>
      <protection/>
    </xf>
    <xf numFmtId="173" fontId="10" fillId="33" borderId="0" xfId="0" applyNumberFormat="1" applyFont="1" applyFill="1" applyBorder="1" applyAlignment="1" applyProtection="1">
      <alignment horizontal="right" vertical="center"/>
      <protection locked="0"/>
    </xf>
    <xf numFmtId="172" fontId="2" fillId="33" borderId="0" xfId="0" applyNumberFormat="1" applyFont="1" applyFill="1" applyBorder="1" applyAlignment="1" applyProtection="1">
      <alignment horizontal="left" wrapText="1" indent="6"/>
      <protection locked="0"/>
    </xf>
    <xf numFmtId="172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72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72" fontId="2" fillId="33" borderId="0" xfId="0" applyNumberFormat="1" applyFont="1" applyFill="1" applyBorder="1" applyAlignment="1" applyProtection="1">
      <alignment horizontal="left"/>
      <protection locked="0"/>
    </xf>
    <xf numFmtId="172" fontId="4" fillId="33" borderId="0" xfId="0" applyNumberFormat="1" applyFont="1" applyFill="1" applyBorder="1" applyAlignment="1" applyProtection="1">
      <alignment vertical="center"/>
      <protection locked="0"/>
    </xf>
    <xf numFmtId="172" fontId="4" fillId="33" borderId="0" xfId="0" applyNumberFormat="1" applyFont="1" applyFill="1" applyBorder="1" applyAlignment="1" applyProtection="1">
      <alignment horizontal="left" vertical="center" indent="4"/>
      <protection/>
    </xf>
    <xf numFmtId="172" fontId="4" fillId="33" borderId="0" xfId="0" applyNumberFormat="1" applyFont="1" applyFill="1" applyBorder="1" applyAlignment="1">
      <alignment horizontal="left" vertical="center" indent="2"/>
    </xf>
    <xf numFmtId="172" fontId="4" fillId="33" borderId="0" xfId="0" applyNumberFormat="1" applyFont="1" applyFill="1" applyBorder="1" applyAlignment="1">
      <alignment vertical="center"/>
    </xf>
    <xf numFmtId="172" fontId="4" fillId="33" borderId="0" xfId="0" applyNumberFormat="1" applyFont="1" applyFill="1" applyBorder="1" applyAlignment="1" applyProtection="1">
      <alignment horizontal="left" vertical="center" indent="2"/>
      <protection/>
    </xf>
    <xf numFmtId="172" fontId="4" fillId="0" borderId="0" xfId="0" applyNumberFormat="1" applyFont="1" applyFill="1" applyBorder="1" applyAlignment="1" applyProtection="1">
      <alignment horizontal="left" indent="1"/>
      <protection locked="0"/>
    </xf>
    <xf numFmtId="172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72" fontId="4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 wrapText="1"/>
      <protection locked="0"/>
    </xf>
    <xf numFmtId="172" fontId="9" fillId="33" borderId="0" xfId="0" applyNumberFormat="1" applyFont="1" applyFill="1" applyBorder="1" applyAlignment="1" applyProtection="1">
      <alignment horizontal="right" vertical="center"/>
      <protection locked="0"/>
    </xf>
    <xf numFmtId="174" fontId="4" fillId="33" borderId="0" xfId="0" applyNumberFormat="1" applyFont="1" applyFill="1" applyBorder="1" applyAlignment="1" applyProtection="1">
      <alignment wrapText="1"/>
      <protection locked="0"/>
    </xf>
    <xf numFmtId="172" fontId="4" fillId="33" borderId="0" xfId="0" applyNumberFormat="1" applyFont="1" applyFill="1" applyBorder="1" applyAlignment="1" applyProtection="1">
      <alignment horizontal="left" wrapText="1" indent="1"/>
      <protection locked="0"/>
    </xf>
    <xf numFmtId="172" fontId="4" fillId="35" borderId="0" xfId="0" applyNumberFormat="1" applyFont="1" applyFill="1" applyBorder="1" applyAlignment="1">
      <alignment vertical="center"/>
    </xf>
    <xf numFmtId="172" fontId="4" fillId="33" borderId="0" xfId="0" applyNumberFormat="1" applyFont="1" applyFill="1" applyBorder="1" applyAlignment="1" applyProtection="1">
      <alignment horizontal="left" indent="1"/>
      <protection/>
    </xf>
    <xf numFmtId="172" fontId="4" fillId="33" borderId="0" xfId="0" applyNumberFormat="1" applyFont="1" applyFill="1" applyBorder="1" applyAlignment="1" applyProtection="1">
      <alignment horizontal="left" indent="2"/>
      <protection/>
    </xf>
    <xf numFmtId="172" fontId="4" fillId="33" borderId="0" xfId="0" applyNumberFormat="1" applyFont="1" applyFill="1" applyBorder="1" applyAlignment="1">
      <alignment/>
    </xf>
    <xf numFmtId="173" fontId="9" fillId="33" borderId="0" xfId="0" applyNumberFormat="1" applyFont="1" applyFill="1" applyBorder="1" applyAlignment="1" applyProtection="1">
      <alignment horizontal="right"/>
      <protection locked="0"/>
    </xf>
    <xf numFmtId="172" fontId="2" fillId="33" borderId="0" xfId="0" applyNumberFormat="1" applyFont="1" applyFill="1" applyBorder="1" applyAlignment="1" applyProtection="1">
      <alignment horizontal="left" wrapText="1" indent="4"/>
      <protection/>
    </xf>
    <xf numFmtId="172" fontId="2" fillId="33" borderId="0" xfId="0" applyNumberFormat="1" applyFont="1" applyFill="1" applyBorder="1" applyAlignment="1">
      <alignment vertical="center"/>
    </xf>
    <xf numFmtId="172" fontId="2" fillId="33" borderId="0" xfId="0" applyNumberFormat="1" applyFont="1" applyFill="1" applyBorder="1" applyAlignment="1" applyProtection="1">
      <alignment horizontal="left" indent="4"/>
      <protection/>
    </xf>
    <xf numFmtId="172" fontId="2" fillId="33" borderId="0" xfId="0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Border="1" applyAlignment="1">
      <alignment/>
    </xf>
    <xf numFmtId="173" fontId="10" fillId="33" borderId="0" xfId="0" applyNumberFormat="1" applyFont="1" applyFill="1" applyBorder="1" applyAlignment="1" applyProtection="1">
      <alignment horizontal="right"/>
      <protection locked="0"/>
    </xf>
    <xf numFmtId="172" fontId="2" fillId="33" borderId="0" xfId="0" applyNumberFormat="1" applyFont="1" applyFill="1" applyAlignment="1" applyProtection="1">
      <alignment horizontal="left" vertical="center" wrapText="1" indent="4"/>
      <protection/>
    </xf>
    <xf numFmtId="172" fontId="2" fillId="33" borderId="0" xfId="0" applyNumberFormat="1" applyFont="1" applyFill="1" applyBorder="1" applyAlignment="1" applyProtection="1">
      <alignment horizontal="left" vertical="center" indent="4"/>
      <protection/>
    </xf>
    <xf numFmtId="172" fontId="4" fillId="33" borderId="0" xfId="0" applyNumberFormat="1" applyFont="1" applyFill="1" applyBorder="1" applyAlignment="1" applyProtection="1">
      <alignment horizontal="left" wrapText="1" indent="2"/>
      <protection/>
    </xf>
    <xf numFmtId="172" fontId="4" fillId="33" borderId="0" xfId="0" applyNumberFormat="1" applyFont="1" applyFill="1" applyBorder="1" applyAlignment="1" applyProtection="1">
      <alignment/>
      <protection/>
    </xf>
    <xf numFmtId="173" fontId="9" fillId="33" borderId="0" xfId="0" applyNumberFormat="1" applyFont="1" applyFill="1" applyBorder="1" applyAlignment="1" applyProtection="1">
      <alignment horizontal="right"/>
      <protection locked="0"/>
    </xf>
    <xf numFmtId="172" fontId="4" fillId="33" borderId="0" xfId="0" applyNumberFormat="1" applyFont="1" applyFill="1" applyBorder="1" applyAlignment="1" applyProtection="1">
      <alignment vertical="center"/>
      <protection/>
    </xf>
    <xf numFmtId="172" fontId="4" fillId="33" borderId="0" xfId="0" applyNumberFormat="1" applyFont="1" applyFill="1" applyBorder="1" applyAlignment="1">
      <alignment horizontal="left" wrapText="1" indent="1"/>
    </xf>
    <xf numFmtId="172" fontId="4" fillId="33" borderId="0" xfId="0" applyNumberFormat="1" applyFont="1" applyFill="1" applyAlignment="1">
      <alignment horizontal="left" wrapText="1" indent="1"/>
    </xf>
    <xf numFmtId="172" fontId="4" fillId="0" borderId="0" xfId="0" applyNumberFormat="1" applyFont="1" applyFill="1" applyAlignment="1">
      <alignment horizontal="right" vertical="center"/>
    </xf>
    <xf numFmtId="172" fontId="4" fillId="35" borderId="10" xfId="0" applyNumberFormat="1" applyFont="1" applyFill="1" applyBorder="1" applyAlignment="1" applyProtection="1">
      <alignment horizontal="left" vertical="center"/>
      <protection/>
    </xf>
    <xf numFmtId="172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72" fontId="2" fillId="35" borderId="10" xfId="0" applyNumberFormat="1" applyFont="1" applyFill="1" applyBorder="1" applyAlignment="1" applyProtection="1">
      <alignment/>
      <protection/>
    </xf>
    <xf numFmtId="172" fontId="4" fillId="35" borderId="1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 horizontal="right" vertical="center"/>
      <protection locked="0"/>
    </xf>
    <xf numFmtId="172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31%20martie%202021%20-in%20lucru-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21 "/>
      <sheetName val="UAT martie 2021"/>
      <sheetName val="consolidari martie"/>
      <sheetName val="februarie 2021  (valori)"/>
      <sheetName val="UAT ianuarie 2021 (val)"/>
      <sheetName val="ianuarie 2021  (valori)"/>
      <sheetName val="UAT ianuarie 2021 (valori)"/>
      <sheetName val="Sinteza - An 2"/>
      <sheetName val="Sinteza - An 2 (engleza)"/>
      <sheetName val="2021 Engl"/>
      <sheetName val="2020 - 2021"/>
      <sheetName val="Progr.31.03.2021.(Liliana)"/>
      <sheetName val="Sinteza - Anexa program anual"/>
      <sheetName val="program %.exec"/>
      <sheetName val="dob_trez"/>
      <sheetName val="SPECIAL_CNAIR"/>
      <sheetName val="CNAIR_ex"/>
      <sheetName val="Sinteza - program 3 luni "/>
      <sheetName val="program trim I _%.exec"/>
      <sheetName val="martie 2020 "/>
      <sheetName val="martie 2020 leg"/>
      <sheetName val="Sinteza-anexa program 9 luni "/>
      <sheetName val="program 9 luni .%.exec "/>
      <sheetName val="Sinteza-Anexa program 6 luni"/>
      <sheetName val="progr 6 luni % execuție  "/>
      <sheetName val="bgc desfasurat"/>
      <sheetName val="pres (DS)"/>
      <sheetName val="progr 6 luni % execuție   (VA)"/>
      <sheetName val="decembrie 2020  (valori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1"/>
  <sheetViews>
    <sheetView showZeros="0" tabSelected="1" view="pageBreakPreview" zoomScale="75" zoomScaleNormal="75" zoomScaleSheetLayoutView="75" zoomScalePageLayoutView="0" workbookViewId="0" topLeftCell="A28">
      <selection activeCell="G36" sqref="G36"/>
    </sheetView>
  </sheetViews>
  <sheetFormatPr defaultColWidth="8.8515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6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4.2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8" t="s">
        <v>3</v>
      </c>
      <c r="C7" s="98"/>
      <c r="D7" s="98"/>
      <c r="E7" s="15"/>
      <c r="F7" s="16"/>
      <c r="G7" s="99" t="s">
        <v>4</v>
      </c>
      <c r="H7" s="99"/>
      <c r="I7" s="99"/>
      <c r="J7" s="17"/>
      <c r="K7" s="100" t="s">
        <v>5</v>
      </c>
      <c r="L7" s="101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1055548.8</v>
      </c>
      <c r="C10" s="18"/>
      <c r="D10" s="18"/>
      <c r="E10" s="18"/>
      <c r="F10" s="18"/>
      <c r="G10" s="18">
        <v>1142855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72238.87903776</v>
      </c>
      <c r="C12" s="38">
        <f>B12/$B$10*100</f>
        <v>6.8437270771147665</v>
      </c>
      <c r="D12" s="38">
        <f>B12/B$12*100</f>
        <v>100</v>
      </c>
      <c r="E12" s="38"/>
      <c r="F12" s="38"/>
      <c r="G12" s="37">
        <f>G13+G30+G31+G33+G34+G37+G32+G35+G36</f>
        <v>85789.77645816</v>
      </c>
      <c r="H12" s="38">
        <f>G12/$G$10*100</f>
        <v>7.506619515000591</v>
      </c>
      <c r="I12" s="38">
        <f aca="true" t="shared" si="0" ref="I12:I32">G12/G$12*100</f>
        <v>100</v>
      </c>
      <c r="J12" s="38"/>
      <c r="K12" s="38">
        <f aca="true" t="shared" si="1" ref="K12:K28">G12-B12</f>
        <v>13550.897420400011</v>
      </c>
      <c r="L12" s="39">
        <f aca="true" t="shared" si="2" ref="L12:L28">G12/B12-1</f>
        <v>0.1875845472812061</v>
      </c>
    </row>
    <row r="13" spans="1:12" s="44" customFormat="1" ht="24.75" customHeight="1">
      <c r="A13" s="40" t="s">
        <v>12</v>
      </c>
      <c r="B13" s="41">
        <f>B14+B27+B28</f>
        <v>68160.36355876</v>
      </c>
      <c r="C13" s="42">
        <f aca="true" t="shared" si="3" ref="C13:C28">B13/$B$10*100</f>
        <v>6.457338927272713</v>
      </c>
      <c r="D13" s="42">
        <f>B13/B$12*100</f>
        <v>94.35412684509112</v>
      </c>
      <c r="E13" s="42"/>
      <c r="F13" s="42"/>
      <c r="G13" s="41">
        <f>G14+G27+G28</f>
        <v>80624.99746916001</v>
      </c>
      <c r="H13" s="42">
        <f aca="true" t="shared" si="4" ref="H13:H28">G13/$G$10*100</f>
        <v>7.0547005061149495</v>
      </c>
      <c r="I13" s="42">
        <f t="shared" si="0"/>
        <v>93.97972672009598</v>
      </c>
      <c r="J13" s="42"/>
      <c r="K13" s="42">
        <f t="shared" si="1"/>
        <v>12464.633910400007</v>
      </c>
      <c r="L13" s="43">
        <f t="shared" si="2"/>
        <v>0.18287217467163952</v>
      </c>
    </row>
    <row r="14" spans="1:12" s="44" customFormat="1" ht="25.5" customHeight="1">
      <c r="A14" s="45" t="s">
        <v>13</v>
      </c>
      <c r="B14" s="41">
        <f>B15+B19+B20+B25+B26</f>
        <v>35340.809991</v>
      </c>
      <c r="C14" s="42">
        <f t="shared" si="3"/>
        <v>3.348098163817722</v>
      </c>
      <c r="D14" s="42">
        <f aca="true" t="shared" si="5" ref="D14:D34">B14/B$12*100</f>
        <v>48.92214616526234</v>
      </c>
      <c r="E14" s="42"/>
      <c r="F14" s="42"/>
      <c r="G14" s="41">
        <f>G15+G19+G20+G25+G26</f>
        <v>43836.06286700001</v>
      </c>
      <c r="H14" s="42">
        <f t="shared" si="4"/>
        <v>3.83566269273005</v>
      </c>
      <c r="I14" s="42">
        <f t="shared" si="0"/>
        <v>51.09707085946194</v>
      </c>
      <c r="J14" s="42"/>
      <c r="K14" s="42">
        <f t="shared" si="1"/>
        <v>8495.252876000006</v>
      </c>
      <c r="L14" s="43">
        <f t="shared" si="2"/>
        <v>0.2403808197424857</v>
      </c>
    </row>
    <row r="15" spans="1:12" s="44" customFormat="1" ht="40.5" customHeight="1">
      <c r="A15" s="46" t="s">
        <v>14</v>
      </c>
      <c r="B15" s="41">
        <f>B16+B17+B18</f>
        <v>9783.065668</v>
      </c>
      <c r="C15" s="42">
        <f t="shared" si="3"/>
        <v>0.9268226791598835</v>
      </c>
      <c r="D15" s="42">
        <f t="shared" si="5"/>
        <v>13.54265985064122</v>
      </c>
      <c r="E15" s="42"/>
      <c r="F15" s="42"/>
      <c r="G15" s="41">
        <f>G16+G17+G18</f>
        <v>11586.178821000001</v>
      </c>
      <c r="H15" s="42">
        <f t="shared" si="4"/>
        <v>1.013792547698527</v>
      </c>
      <c r="I15" s="42">
        <f t="shared" si="0"/>
        <v>13.505314152031419</v>
      </c>
      <c r="J15" s="42"/>
      <c r="K15" s="42">
        <f t="shared" si="1"/>
        <v>1803.113153000002</v>
      </c>
      <c r="L15" s="43">
        <f t="shared" si="2"/>
        <v>0.1843096238122892</v>
      </c>
    </row>
    <row r="16" spans="1:12" ht="25.5" customHeight="1">
      <c r="A16" s="47" t="s">
        <v>15</v>
      </c>
      <c r="B16" s="48">
        <v>2859.779</v>
      </c>
      <c r="C16" s="48">
        <f t="shared" si="3"/>
        <v>0.2709281655192067</v>
      </c>
      <c r="D16" s="48">
        <f t="shared" si="5"/>
        <v>3.9587809751382834</v>
      </c>
      <c r="E16" s="48"/>
      <c r="F16" s="48"/>
      <c r="G16" s="48">
        <v>3859.193</v>
      </c>
      <c r="H16" s="48">
        <f t="shared" si="4"/>
        <v>0.3376800206500387</v>
      </c>
      <c r="I16" s="48">
        <f t="shared" si="0"/>
        <v>4.498429952060946</v>
      </c>
      <c r="J16" s="48"/>
      <c r="K16" s="48">
        <f t="shared" si="1"/>
        <v>999.4140000000002</v>
      </c>
      <c r="L16" s="49">
        <f t="shared" si="2"/>
        <v>0.34947245923548653</v>
      </c>
    </row>
    <row r="17" spans="1:12" ht="18" customHeight="1">
      <c r="A17" s="47" t="s">
        <v>16</v>
      </c>
      <c r="B17" s="48">
        <v>5990.710668</v>
      </c>
      <c r="C17" s="48">
        <f t="shared" si="3"/>
        <v>0.5675446429383464</v>
      </c>
      <c r="D17" s="48">
        <f t="shared" si="5"/>
        <v>8.292917536647536</v>
      </c>
      <c r="E17" s="48"/>
      <c r="F17" s="48"/>
      <c r="G17" s="48">
        <v>6749.653821000001</v>
      </c>
      <c r="H17" s="48">
        <f t="shared" si="4"/>
        <v>0.5905958167046564</v>
      </c>
      <c r="I17" s="48">
        <f t="shared" si="0"/>
        <v>7.867666870879226</v>
      </c>
      <c r="J17" s="48"/>
      <c r="K17" s="48">
        <f t="shared" si="1"/>
        <v>758.9431530000011</v>
      </c>
      <c r="L17" s="49">
        <f t="shared" si="2"/>
        <v>0.12668666458121147</v>
      </c>
    </row>
    <row r="18" spans="1:12" ht="36.75" customHeight="1">
      <c r="A18" s="50" t="s">
        <v>17</v>
      </c>
      <c r="B18" s="48">
        <v>932.5759999999999</v>
      </c>
      <c r="C18" s="48">
        <f t="shared" si="3"/>
        <v>0.08834987070233037</v>
      </c>
      <c r="D18" s="48">
        <f t="shared" si="5"/>
        <v>1.2909613388554009</v>
      </c>
      <c r="E18" s="48"/>
      <c r="F18" s="48"/>
      <c r="G18" s="48">
        <v>977.332</v>
      </c>
      <c r="H18" s="48">
        <f t="shared" si="4"/>
        <v>0.0855167103438319</v>
      </c>
      <c r="I18" s="48">
        <f t="shared" si="0"/>
        <v>1.1392173290912448</v>
      </c>
      <c r="J18" s="48"/>
      <c r="K18" s="48">
        <f t="shared" si="1"/>
        <v>44.756000000000085</v>
      </c>
      <c r="L18" s="49">
        <f t="shared" si="2"/>
        <v>0.04799179905980866</v>
      </c>
    </row>
    <row r="19" spans="1:12" ht="24" customHeight="1">
      <c r="A19" s="46" t="s">
        <v>18</v>
      </c>
      <c r="B19" s="42">
        <v>2090.421359</v>
      </c>
      <c r="C19" s="42">
        <f t="shared" si="3"/>
        <v>0.198041185684641</v>
      </c>
      <c r="D19" s="42">
        <f t="shared" si="5"/>
        <v>2.893762177438157</v>
      </c>
      <c r="E19" s="42"/>
      <c r="F19" s="42"/>
      <c r="G19" s="42">
        <v>4113.320000000001</v>
      </c>
      <c r="H19" s="42">
        <f t="shared" si="4"/>
        <v>0.3599161748428279</v>
      </c>
      <c r="I19" s="42">
        <f t="shared" si="0"/>
        <v>4.794650563061068</v>
      </c>
      <c r="J19" s="42"/>
      <c r="K19" s="42">
        <f t="shared" si="1"/>
        <v>2022.8986410000007</v>
      </c>
      <c r="L19" s="43">
        <f t="shared" si="2"/>
        <v>0.9676989915409684</v>
      </c>
    </row>
    <row r="20" spans="1:12" ht="23.25" customHeight="1">
      <c r="A20" s="51" t="s">
        <v>19</v>
      </c>
      <c r="B20" s="41">
        <f>B21+B22+B23+B24</f>
        <v>22901.298964</v>
      </c>
      <c r="C20" s="42">
        <f>B20/$B$10*100</f>
        <v>2.1696106294659234</v>
      </c>
      <c r="D20" s="42">
        <f t="shared" si="5"/>
        <v>31.702179309882784</v>
      </c>
      <c r="E20" s="42"/>
      <c r="F20" s="42"/>
      <c r="G20" s="41">
        <f>G21+G22+G23+G24</f>
        <v>27468.142046000004</v>
      </c>
      <c r="H20" s="42">
        <f t="shared" si="4"/>
        <v>2.4034669355255045</v>
      </c>
      <c r="I20" s="42">
        <f t="shared" si="0"/>
        <v>32.01796668557159</v>
      </c>
      <c r="J20" s="42"/>
      <c r="K20" s="42">
        <f t="shared" si="1"/>
        <v>4566.843082000003</v>
      </c>
      <c r="L20" s="43">
        <f t="shared" si="2"/>
        <v>0.1994141506636331</v>
      </c>
    </row>
    <row r="21" spans="1:12" ht="20.25" customHeight="1">
      <c r="A21" s="47" t="s">
        <v>20</v>
      </c>
      <c r="B21" s="34">
        <v>12292.742000000002</v>
      </c>
      <c r="C21" s="48">
        <f t="shared" si="3"/>
        <v>1.1645830112260087</v>
      </c>
      <c r="D21" s="48">
        <f t="shared" si="5"/>
        <v>17.016795060696417</v>
      </c>
      <c r="E21" s="48"/>
      <c r="F21" s="48"/>
      <c r="G21" s="48">
        <v>16954.625</v>
      </c>
      <c r="H21" s="48">
        <f t="shared" si="4"/>
        <v>1.4835324691233795</v>
      </c>
      <c r="I21" s="48">
        <f>G21/G$12*100</f>
        <v>19.762990067084317</v>
      </c>
      <c r="J21" s="48"/>
      <c r="K21" s="48">
        <f t="shared" si="1"/>
        <v>4661.882999999998</v>
      </c>
      <c r="L21" s="49">
        <f t="shared" si="2"/>
        <v>0.37923865969040893</v>
      </c>
    </row>
    <row r="22" spans="1:12" ht="18" customHeight="1">
      <c r="A22" s="47" t="s">
        <v>21</v>
      </c>
      <c r="B22" s="34">
        <v>7422.887</v>
      </c>
      <c r="C22" s="48">
        <f t="shared" si="3"/>
        <v>0.7032253743266061</v>
      </c>
      <c r="D22" s="48">
        <f t="shared" si="5"/>
        <v>10.275473676882473</v>
      </c>
      <c r="E22" s="48"/>
      <c r="F22" s="48"/>
      <c r="G22" s="48">
        <v>7752.029</v>
      </c>
      <c r="H22" s="48">
        <f t="shared" si="4"/>
        <v>0.6783038093196425</v>
      </c>
      <c r="I22" s="48">
        <f t="shared" si="0"/>
        <v>9.036075532590639</v>
      </c>
      <c r="J22" s="48"/>
      <c r="K22" s="48">
        <f t="shared" si="1"/>
        <v>329.14200000000073</v>
      </c>
      <c r="L22" s="49">
        <f t="shared" si="2"/>
        <v>0.04434150755629185</v>
      </c>
    </row>
    <row r="23" spans="1:12" s="53" customFormat="1" ht="30" customHeight="1">
      <c r="A23" s="52" t="s">
        <v>22</v>
      </c>
      <c r="B23" s="34">
        <v>1497.2969640000001</v>
      </c>
      <c r="C23" s="48">
        <f t="shared" si="3"/>
        <v>0.14185009390375888</v>
      </c>
      <c r="D23" s="48">
        <f t="shared" si="5"/>
        <v>2.0727023784759284</v>
      </c>
      <c r="E23" s="48"/>
      <c r="F23" s="48"/>
      <c r="G23" s="48">
        <v>1103.232046</v>
      </c>
      <c r="H23" s="48">
        <f t="shared" si="4"/>
        <v>0.09653298502434693</v>
      </c>
      <c r="I23" s="48">
        <f t="shared" si="0"/>
        <v>1.2859714660033537</v>
      </c>
      <c r="J23" s="48"/>
      <c r="K23" s="48">
        <f t="shared" si="1"/>
        <v>-394.06491800000003</v>
      </c>
      <c r="L23" s="49">
        <f t="shared" si="2"/>
        <v>-0.2631842095954453</v>
      </c>
    </row>
    <row r="24" spans="1:12" ht="52.5" customHeight="1">
      <c r="A24" s="52" t="s">
        <v>23</v>
      </c>
      <c r="B24" s="34">
        <v>1688.3729999999998</v>
      </c>
      <c r="C24" s="48">
        <f t="shared" si="3"/>
        <v>0.15995215000954952</v>
      </c>
      <c r="D24" s="48">
        <f t="shared" si="5"/>
        <v>2.3372081938279665</v>
      </c>
      <c r="E24" s="48"/>
      <c r="F24" s="48"/>
      <c r="G24" s="48">
        <v>1658.256</v>
      </c>
      <c r="H24" s="48">
        <f t="shared" si="4"/>
        <v>0.14509767205813512</v>
      </c>
      <c r="I24" s="48">
        <f t="shared" si="0"/>
        <v>1.932929619893272</v>
      </c>
      <c r="J24" s="48"/>
      <c r="K24" s="48">
        <f t="shared" si="1"/>
        <v>-30.116999999999734</v>
      </c>
      <c r="L24" s="49">
        <f t="shared" si="2"/>
        <v>-0.0178378829796495</v>
      </c>
    </row>
    <row r="25" spans="1:12" s="44" customFormat="1" ht="35.25" customHeight="1">
      <c r="A25" s="51" t="s">
        <v>24</v>
      </c>
      <c r="B25" s="54">
        <v>264.48</v>
      </c>
      <c r="C25" s="42">
        <f t="shared" si="3"/>
        <v>0.025056160359426302</v>
      </c>
      <c r="D25" s="42">
        <f t="shared" si="5"/>
        <v>0.3661186379453004</v>
      </c>
      <c r="E25" s="42"/>
      <c r="F25" s="42"/>
      <c r="G25" s="42">
        <v>313.795</v>
      </c>
      <c r="H25" s="42">
        <f t="shared" si="4"/>
        <v>0.027457113982088718</v>
      </c>
      <c r="I25" s="42">
        <f t="shared" si="0"/>
        <v>0.36577202197634706</v>
      </c>
      <c r="J25" s="42"/>
      <c r="K25" s="42">
        <f t="shared" si="1"/>
        <v>49.315</v>
      </c>
      <c r="L25" s="43">
        <f t="shared" si="2"/>
        <v>0.1864602238354507</v>
      </c>
    </row>
    <row r="26" spans="1:12" s="44" customFormat="1" ht="17.25" customHeight="1">
      <c r="A26" s="55" t="s">
        <v>25</v>
      </c>
      <c r="B26" s="54">
        <v>301.544</v>
      </c>
      <c r="C26" s="42">
        <f t="shared" si="3"/>
        <v>0.028567509147848016</v>
      </c>
      <c r="D26" s="42">
        <f t="shared" si="5"/>
        <v>0.41742618935487613</v>
      </c>
      <c r="E26" s="42"/>
      <c r="F26" s="42"/>
      <c r="G26" s="42">
        <v>354.627</v>
      </c>
      <c r="H26" s="42">
        <f t="shared" si="4"/>
        <v>0.031029920681101282</v>
      </c>
      <c r="I26" s="42">
        <f t="shared" si="0"/>
        <v>0.4133674368215109</v>
      </c>
      <c r="J26" s="42"/>
      <c r="K26" s="42">
        <f t="shared" si="1"/>
        <v>53.08300000000003</v>
      </c>
      <c r="L26" s="43">
        <f t="shared" si="2"/>
        <v>0.1760373278858145</v>
      </c>
    </row>
    <row r="27" spans="1:12" s="44" customFormat="1" ht="18" customHeight="1">
      <c r="A27" s="56" t="s">
        <v>26</v>
      </c>
      <c r="B27" s="54">
        <v>27315.014672</v>
      </c>
      <c r="C27" s="42">
        <f>B27/$B$10*100</f>
        <v>2.5877547937148906</v>
      </c>
      <c r="D27" s="42">
        <f t="shared" si="5"/>
        <v>37.81206884138133</v>
      </c>
      <c r="E27" s="42"/>
      <c r="F27" s="42"/>
      <c r="G27" s="42">
        <v>30496.469905</v>
      </c>
      <c r="H27" s="42">
        <f t="shared" si="4"/>
        <v>2.668446120023975</v>
      </c>
      <c r="I27" s="42">
        <f>G27/G$12*100</f>
        <v>35.54790694655003</v>
      </c>
      <c r="J27" s="42"/>
      <c r="K27" s="42">
        <f t="shared" si="1"/>
        <v>3181.4552330000006</v>
      </c>
      <c r="L27" s="43">
        <f t="shared" si="2"/>
        <v>0.11647276310128585</v>
      </c>
    </row>
    <row r="28" spans="1:12" s="44" customFormat="1" ht="18" customHeight="1">
      <c r="A28" s="58" t="s">
        <v>27</v>
      </c>
      <c r="B28" s="54">
        <v>5504.538895759996</v>
      </c>
      <c r="C28" s="42">
        <f t="shared" si="3"/>
        <v>0.5214859697401008</v>
      </c>
      <c r="D28" s="42">
        <f t="shared" si="5"/>
        <v>7.619911838447435</v>
      </c>
      <c r="E28" s="42"/>
      <c r="F28" s="42"/>
      <c r="G28" s="42">
        <v>6292.464697160002</v>
      </c>
      <c r="H28" s="42">
        <f t="shared" si="4"/>
        <v>0.5505916933609253</v>
      </c>
      <c r="I28" s="42">
        <f>G28/G$12*100</f>
        <v>7.334748914084023</v>
      </c>
      <c r="J28" s="42"/>
      <c r="K28" s="42">
        <f t="shared" si="1"/>
        <v>787.9258014000061</v>
      </c>
      <c r="L28" s="43">
        <f t="shared" si="2"/>
        <v>0.14314110887778897</v>
      </c>
    </row>
    <row r="29" spans="1:12" s="44" customFormat="1" ht="0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244.976</v>
      </c>
      <c r="C30" s="42">
        <f>B30/$B$10*100</f>
        <v>0.023208401165346407</v>
      </c>
      <c r="D30" s="42">
        <f t="shared" si="5"/>
        <v>0.33911932641140313</v>
      </c>
      <c r="E30" s="42"/>
      <c r="F30" s="42"/>
      <c r="G30" s="42">
        <v>289.216</v>
      </c>
      <c r="H30" s="42">
        <f>G30/$G$10*100</f>
        <v>0.02530644744958897</v>
      </c>
      <c r="I30" s="42">
        <f t="shared" si="0"/>
        <v>0.33712175499262637</v>
      </c>
      <c r="J30" s="42"/>
      <c r="K30" s="42">
        <f>G30-B30</f>
        <v>44.24000000000001</v>
      </c>
      <c r="L30" s="43">
        <f>G30/B30-1</f>
        <v>0.1805891189340998</v>
      </c>
    </row>
    <row r="31" spans="1:12" s="44" customFormat="1" ht="18" customHeight="1">
      <c r="A31" s="60" t="s">
        <v>29</v>
      </c>
      <c r="B31" s="54">
        <v>0.0421</v>
      </c>
      <c r="C31" s="42">
        <f>B31/$B$10*100</f>
        <v>3.988446578689682E-06</v>
      </c>
      <c r="D31" s="42">
        <f t="shared" si="5"/>
        <v>5.827886667232738E-05</v>
      </c>
      <c r="E31" s="42"/>
      <c r="F31" s="42"/>
      <c r="G31" s="42">
        <v>0.026451</v>
      </c>
      <c r="H31" s="42">
        <f>G31/$G$10*100</f>
        <v>2.3144668396253243E-06</v>
      </c>
      <c r="I31" s="42">
        <f t="shared" si="0"/>
        <v>3.083234517215493E-05</v>
      </c>
      <c r="J31" s="42"/>
      <c r="K31" s="42">
        <f>G31-B31</f>
        <v>-0.015649</v>
      </c>
      <c r="L31" s="43">
        <f>G31/B31-1</f>
        <v>-0.3717102137767221</v>
      </c>
    </row>
    <row r="32" spans="1:12" s="44" customFormat="1" ht="34.5" customHeight="1">
      <c r="A32" s="61" t="s">
        <v>30</v>
      </c>
      <c r="B32" s="54">
        <v>9.431445000000002</v>
      </c>
      <c r="C32" s="42">
        <f>B32/$B$10*100</f>
        <v>0.0008935110342600932</v>
      </c>
      <c r="D32" s="42">
        <f t="shared" si="5"/>
        <v>0.01305591272404724</v>
      </c>
      <c r="E32" s="42"/>
      <c r="F32" s="42"/>
      <c r="G32" s="42">
        <v>2.080495</v>
      </c>
      <c r="H32" s="42">
        <f>G32/$G$10*100</f>
        <v>0.00018204365383185094</v>
      </c>
      <c r="I32" s="42">
        <f t="shared" si="0"/>
        <v>0.0024251083123111587</v>
      </c>
      <c r="J32" s="42"/>
      <c r="K32" s="42">
        <f>G32-B32</f>
        <v>-7.350950000000002</v>
      </c>
      <c r="L32" s="43">
        <f>G32/B32-1</f>
        <v>-0.7794086696153135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-67.00113</v>
      </c>
      <c r="C34" s="62">
        <f>B34/$B$10*100</f>
        <v>-0.006347516097787236</v>
      </c>
      <c r="D34" s="62">
        <f t="shared" si="5"/>
        <v>-0.09274940432696613</v>
      </c>
      <c r="E34" s="62"/>
      <c r="F34" s="62"/>
      <c r="G34" s="62">
        <v>-139.767</v>
      </c>
      <c r="H34" s="62">
        <f>G34/$G$10*100</f>
        <v>-0.012229635430566432</v>
      </c>
      <c r="I34" s="62">
        <f>G34/G$12*100</f>
        <v>-0.16291801397590175</v>
      </c>
      <c r="J34" s="62"/>
      <c r="K34" s="62">
        <f>G34-B34</f>
        <v>-72.76586999999999</v>
      </c>
      <c r="L34" s="43"/>
    </row>
    <row r="35" spans="1:12" ht="18.75" customHeight="1">
      <c r="A35" s="63" t="s">
        <v>33</v>
      </c>
      <c r="B35" s="54">
        <v>-21.846605</v>
      </c>
      <c r="C35" s="54">
        <f>B35/$B$10*100</f>
        <v>-0.002069691614447385</v>
      </c>
      <c r="D35" s="54">
        <f>B35/B$12*100</f>
        <v>-0.030242170547220924</v>
      </c>
      <c r="E35" s="41"/>
      <c r="F35" s="42"/>
      <c r="G35" s="54">
        <v>76.026</v>
      </c>
      <c r="H35" s="54">
        <f>G35/$G$10*100</f>
        <v>0.006652287473039011</v>
      </c>
      <c r="I35" s="54">
        <f>G35/G$12*100</f>
        <v>0.08861895104375071</v>
      </c>
      <c r="J35" s="54"/>
      <c r="K35" s="54">
        <f>G35-B35</f>
        <v>97.872605</v>
      </c>
      <c r="L35" s="43"/>
    </row>
    <row r="36" spans="1:12" ht="48" customHeight="1">
      <c r="A36" s="65" t="s">
        <v>34</v>
      </c>
      <c r="B36" s="54">
        <v>3912.9136690000005</v>
      </c>
      <c r="C36" s="54">
        <f>B36/$B$10*100</f>
        <v>0.3706994569081032</v>
      </c>
      <c r="D36" s="54">
        <f>B36/B$12*100</f>
        <v>5.416631211780959</v>
      </c>
      <c r="E36" s="54"/>
      <c r="F36" s="54"/>
      <c r="G36" s="54">
        <v>4937.197043000001</v>
      </c>
      <c r="H36" s="54">
        <f>G36/$G$10*100</f>
        <v>0.43200555127290874</v>
      </c>
      <c r="I36" s="54">
        <f>G36/G$12*100</f>
        <v>5.754994647186067</v>
      </c>
      <c r="J36" s="54"/>
      <c r="K36" s="54">
        <f>G36-B36</f>
        <v>1024.2833740000005</v>
      </c>
      <c r="L36" s="43">
        <f>G36/B36-1</f>
        <v>0.26176999050985206</v>
      </c>
    </row>
    <row r="37" spans="1:12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</row>
    <row r="38" spans="1:12" s="44" customFormat="1" ht="33" customHeight="1">
      <c r="A38" s="36" t="s">
        <v>35</v>
      </c>
      <c r="B38" s="67">
        <f>B39+B52+B53+B54+B55</f>
        <v>90303.04391199</v>
      </c>
      <c r="C38" s="38">
        <f>B38/$B$10*100</f>
        <v>8.555079965226618</v>
      </c>
      <c r="D38" s="38">
        <f>B38/B$38*100</f>
        <v>100</v>
      </c>
      <c r="E38" s="38"/>
      <c r="F38" s="38"/>
      <c r="G38" s="67">
        <f>G39+G52+G53+G54+G55</f>
        <v>100424.02034919999</v>
      </c>
      <c r="H38" s="38">
        <f aca="true" t="shared" si="6" ref="H38:H50">G38/$G$10*100</f>
        <v>8.78711825640173</v>
      </c>
      <c r="I38" s="38">
        <f aca="true" t="shared" si="7" ref="I38:I54">G38/G$38*100</f>
        <v>100</v>
      </c>
      <c r="J38" s="38"/>
      <c r="K38" s="38">
        <f aca="true" t="shared" si="8" ref="K38:K56">G38-B38</f>
        <v>10120.976437209989</v>
      </c>
      <c r="L38" s="39">
        <f aca="true" t="shared" si="9" ref="L38:L52">G38/B38-1</f>
        <v>0.11207791009873347</v>
      </c>
    </row>
    <row r="39" spans="1:12" s="44" customFormat="1" ht="19.5" customHeight="1">
      <c r="A39" s="68" t="s">
        <v>36</v>
      </c>
      <c r="B39" s="57">
        <f>B40+B41+B42+B43+B44+B51</f>
        <v>87763.09088699</v>
      </c>
      <c r="C39" s="42">
        <f aca="true" t="shared" si="10" ref="C39:C53">B39/$B$10*100</f>
        <v>8.314451296518929</v>
      </c>
      <c r="D39" s="42">
        <f aca="true" t="shared" si="11" ref="D39:D54">B39/B$38*100</f>
        <v>97.18730076532586</v>
      </c>
      <c r="E39" s="42"/>
      <c r="F39" s="42"/>
      <c r="G39" s="57">
        <f>G40+G41+G42+G43+G44+G51</f>
        <v>96372.24992819999</v>
      </c>
      <c r="H39" s="42">
        <f t="shared" si="6"/>
        <v>8.432587679819399</v>
      </c>
      <c r="I39" s="42">
        <f t="shared" si="7"/>
        <v>95.96533736957457</v>
      </c>
      <c r="J39" s="42"/>
      <c r="K39" s="42">
        <f t="shared" si="8"/>
        <v>8609.15904120999</v>
      </c>
      <c r="L39" s="43">
        <f t="shared" si="9"/>
        <v>0.0980954402836125</v>
      </c>
    </row>
    <row r="40" spans="1:12" ht="19.5" customHeight="1">
      <c r="A40" s="69" t="s">
        <v>37</v>
      </c>
      <c r="B40" s="62">
        <v>26221.803061000002</v>
      </c>
      <c r="C40" s="62">
        <f>B40/$B$10*100</f>
        <v>2.4841867151002397</v>
      </c>
      <c r="D40" s="62">
        <f t="shared" si="11"/>
        <v>29.037562772032317</v>
      </c>
      <c r="E40" s="62"/>
      <c r="F40" s="62"/>
      <c r="G40" s="70">
        <v>27735.811820000003</v>
      </c>
      <c r="H40" s="62">
        <f t="shared" si="6"/>
        <v>2.426888084665159</v>
      </c>
      <c r="I40" s="62">
        <f t="shared" si="7"/>
        <v>27.618702899520947</v>
      </c>
      <c r="J40" s="62"/>
      <c r="K40" s="62">
        <f t="shared" si="8"/>
        <v>1514.0087590000003</v>
      </c>
      <c r="L40" s="71">
        <f t="shared" si="9"/>
        <v>0.05773854511369603</v>
      </c>
    </row>
    <row r="41" spans="1:12" ht="17.25" customHeight="1">
      <c r="A41" s="69" t="s">
        <v>38</v>
      </c>
      <c r="B41" s="62">
        <v>12190.96328</v>
      </c>
      <c r="C41" s="62">
        <f t="shared" si="10"/>
        <v>1.1549407549892527</v>
      </c>
      <c r="D41" s="62">
        <f t="shared" si="11"/>
        <v>13.500057973551147</v>
      </c>
      <c r="E41" s="62"/>
      <c r="F41" s="62"/>
      <c r="G41" s="70">
        <v>13003.494718210004</v>
      </c>
      <c r="H41" s="62">
        <f t="shared" si="6"/>
        <v>1.1378079212332275</v>
      </c>
      <c r="I41" s="62">
        <f t="shared" si="7"/>
        <v>12.948590061415116</v>
      </c>
      <c r="J41" s="62"/>
      <c r="K41" s="62">
        <f t="shared" si="8"/>
        <v>812.5314382100041</v>
      </c>
      <c r="L41" s="71">
        <f t="shared" si="9"/>
        <v>0.0666503064235302</v>
      </c>
    </row>
    <row r="42" spans="1:12" ht="19.5" customHeight="1">
      <c r="A42" s="69" t="s">
        <v>39</v>
      </c>
      <c r="B42" s="62">
        <v>3517.699667410001</v>
      </c>
      <c r="C42" s="62">
        <f t="shared" si="10"/>
        <v>0.3332578908156592</v>
      </c>
      <c r="D42" s="62">
        <f t="shared" si="11"/>
        <v>3.895438641955831</v>
      </c>
      <c r="E42" s="62"/>
      <c r="F42" s="62"/>
      <c r="G42" s="70">
        <v>3567.5755699900005</v>
      </c>
      <c r="H42" s="62">
        <f t="shared" si="6"/>
        <v>0.31216344768058946</v>
      </c>
      <c r="I42" s="62">
        <f t="shared" si="7"/>
        <v>3.552512195373805</v>
      </c>
      <c r="J42" s="62"/>
      <c r="K42" s="62">
        <f t="shared" si="8"/>
        <v>49.87590257999955</v>
      </c>
      <c r="L42" s="71">
        <f t="shared" si="9"/>
        <v>0.014178556242898877</v>
      </c>
    </row>
    <row r="43" spans="1:12" ht="19.5" customHeight="1">
      <c r="A43" s="69" t="s">
        <v>40</v>
      </c>
      <c r="B43" s="62">
        <v>2621.1951520000002</v>
      </c>
      <c r="C43" s="62">
        <f t="shared" si="10"/>
        <v>0.24832534052428462</v>
      </c>
      <c r="D43" s="62">
        <f t="shared" si="11"/>
        <v>2.902665334907909</v>
      </c>
      <c r="E43" s="62"/>
      <c r="F43" s="62"/>
      <c r="G43" s="70">
        <v>1304.1470000000002</v>
      </c>
      <c r="H43" s="62">
        <f t="shared" si="6"/>
        <v>0.11411307646201838</v>
      </c>
      <c r="I43" s="62">
        <f t="shared" si="7"/>
        <v>1.2986405000169758</v>
      </c>
      <c r="J43" s="62"/>
      <c r="K43" s="62">
        <f t="shared" si="8"/>
        <v>-1317.048152</v>
      </c>
      <c r="L43" s="71">
        <f t="shared" si="9"/>
        <v>-0.502460929318856</v>
      </c>
    </row>
    <row r="44" spans="1:12" s="44" customFormat="1" ht="19.5" customHeight="1">
      <c r="A44" s="69" t="s">
        <v>41</v>
      </c>
      <c r="B44" s="70">
        <f>B45+B46+B47+B48+B50+B49</f>
        <v>43131.730014579996</v>
      </c>
      <c r="C44" s="62">
        <f t="shared" si="10"/>
        <v>4.08619004773441</v>
      </c>
      <c r="D44" s="62">
        <f t="shared" si="11"/>
        <v>47.76331798584386</v>
      </c>
      <c r="E44" s="62"/>
      <c r="F44" s="62"/>
      <c r="G44" s="70">
        <f>G45+G46+G47+G48+G50+G49</f>
        <v>50652.3169</v>
      </c>
      <c r="H44" s="62">
        <f t="shared" si="6"/>
        <v>4.432086038911322</v>
      </c>
      <c r="I44" s="62">
        <f t="shared" si="7"/>
        <v>50.43844761827793</v>
      </c>
      <c r="J44" s="62"/>
      <c r="K44" s="62">
        <f t="shared" si="8"/>
        <v>7520.586885420002</v>
      </c>
      <c r="L44" s="71">
        <f t="shared" si="9"/>
        <v>0.17436320970380237</v>
      </c>
    </row>
    <row r="45" spans="1:12" ht="31.5" customHeight="1">
      <c r="A45" s="72" t="s">
        <v>42</v>
      </c>
      <c r="B45" s="48">
        <v>316.25942724999913</v>
      </c>
      <c r="C45" s="48">
        <f t="shared" si="10"/>
        <v>0.029961611177995666</v>
      </c>
      <c r="D45" s="48">
        <f>B45/B$38*100</f>
        <v>0.3502201183364626</v>
      </c>
      <c r="E45" s="48"/>
      <c r="F45" s="48"/>
      <c r="G45" s="73">
        <v>321.7902520000025</v>
      </c>
      <c r="H45" s="48">
        <f t="shared" si="6"/>
        <v>0.028156699843812423</v>
      </c>
      <c r="I45" s="48">
        <f t="shared" si="7"/>
        <v>0.32043155699309345</v>
      </c>
      <c r="J45" s="48"/>
      <c r="K45" s="48">
        <f t="shared" si="8"/>
        <v>5.530824750003376</v>
      </c>
      <c r="L45" s="49">
        <f t="shared" si="9"/>
        <v>0.017488252597230414</v>
      </c>
    </row>
    <row r="46" spans="1:12" ht="15.75" customHeight="1">
      <c r="A46" s="74" t="s">
        <v>43</v>
      </c>
      <c r="B46" s="48">
        <v>4153.222241099999</v>
      </c>
      <c r="C46" s="75">
        <f t="shared" si="10"/>
        <v>0.3934656778634961</v>
      </c>
      <c r="D46" s="75">
        <f t="shared" si="11"/>
        <v>4.599205144344592</v>
      </c>
      <c r="E46" s="75"/>
      <c r="F46" s="75"/>
      <c r="G46" s="76">
        <v>5529.072933</v>
      </c>
      <c r="H46" s="75">
        <f t="shared" si="6"/>
        <v>0.4837947887527289</v>
      </c>
      <c r="I46" s="75">
        <f t="shared" si="7"/>
        <v>5.505727527910156</v>
      </c>
      <c r="J46" s="75"/>
      <c r="K46" s="75">
        <f t="shared" si="8"/>
        <v>1375.850691900001</v>
      </c>
      <c r="L46" s="77">
        <f t="shared" si="9"/>
        <v>0.33127307233518066</v>
      </c>
    </row>
    <row r="47" spans="1:12" ht="33" customHeight="1">
      <c r="A47" s="72" t="s">
        <v>44</v>
      </c>
      <c r="B47" s="48">
        <v>27.87165591</v>
      </c>
      <c r="C47" s="48">
        <f t="shared" si="10"/>
        <v>0.0026404895642911062</v>
      </c>
      <c r="D47" s="48">
        <f t="shared" si="11"/>
        <v>0.030864580752298806</v>
      </c>
      <c r="E47" s="42"/>
      <c r="F47" s="42"/>
      <c r="G47" s="73">
        <v>19.263864999999996</v>
      </c>
      <c r="H47" s="48">
        <f t="shared" si="6"/>
        <v>0.0016855913479837772</v>
      </c>
      <c r="I47" s="48">
        <f t="shared" si="7"/>
        <v>0.019182527181260633</v>
      </c>
      <c r="J47" s="48"/>
      <c r="K47" s="48">
        <f t="shared" si="8"/>
        <v>-8.607790910000006</v>
      </c>
      <c r="L47" s="49">
        <f t="shared" si="9"/>
        <v>-0.30883672422604924</v>
      </c>
    </row>
    <row r="48" spans="1:12" ht="17.25" customHeight="1">
      <c r="A48" s="74" t="s">
        <v>45</v>
      </c>
      <c r="B48" s="48">
        <v>32773.901719</v>
      </c>
      <c r="C48" s="75">
        <f>B48/$B$10*100</f>
        <v>3.104915823787588</v>
      </c>
      <c r="D48" s="75">
        <f t="shared" si="11"/>
        <v>36.29324140052431</v>
      </c>
      <c r="E48" s="75"/>
      <c r="F48" s="75"/>
      <c r="G48" s="76">
        <v>38176.596061</v>
      </c>
      <c r="H48" s="75">
        <f>G48/$G$10*100</f>
        <v>3.340458418697035</v>
      </c>
      <c r="I48" s="75">
        <f t="shared" si="7"/>
        <v>38.01540301638016</v>
      </c>
      <c r="J48" s="75"/>
      <c r="K48" s="75">
        <f t="shared" si="8"/>
        <v>5402.694341999995</v>
      </c>
      <c r="L48" s="77">
        <f t="shared" si="9"/>
        <v>0.16484745662332578</v>
      </c>
    </row>
    <row r="49" spans="1:12" ht="48" customHeight="1">
      <c r="A49" s="78" t="s">
        <v>46</v>
      </c>
      <c r="B49" s="76">
        <v>4520.61255032</v>
      </c>
      <c r="C49" s="75">
        <f>B49/$B$10*100</f>
        <v>0.4282712983350462</v>
      </c>
      <c r="D49" s="75">
        <f>B49/B$38*100</f>
        <v>5.006046700624867</v>
      </c>
      <c r="E49" s="75"/>
      <c r="F49" s="75"/>
      <c r="G49" s="76">
        <v>5458.069789000001</v>
      </c>
      <c r="H49" s="75">
        <f t="shared" si="6"/>
        <v>0.47758200200375384</v>
      </c>
      <c r="I49" s="75">
        <f t="shared" si="7"/>
        <v>5.43502418049078</v>
      </c>
      <c r="J49" s="75"/>
      <c r="K49" s="75">
        <f t="shared" si="8"/>
        <v>937.457238680001</v>
      </c>
      <c r="L49" s="77">
        <f t="shared" si="9"/>
        <v>0.20737394064298686</v>
      </c>
    </row>
    <row r="50" spans="1:12" ht="19.5" customHeight="1">
      <c r="A50" s="79" t="s">
        <v>47</v>
      </c>
      <c r="B50" s="48">
        <v>1339.8624210000003</v>
      </c>
      <c r="C50" s="48">
        <f t="shared" si="10"/>
        <v>0.12693514700599348</v>
      </c>
      <c r="D50" s="48">
        <f t="shared" si="11"/>
        <v>1.4837400412613333</v>
      </c>
      <c r="E50" s="48"/>
      <c r="F50" s="48"/>
      <c r="G50" s="73">
        <v>1147.524</v>
      </c>
      <c r="H50" s="48">
        <f t="shared" si="6"/>
        <v>0.10040853826600925</v>
      </c>
      <c r="I50" s="48">
        <f t="shared" si="7"/>
        <v>1.1426788093224765</v>
      </c>
      <c r="J50" s="48"/>
      <c r="K50" s="48">
        <f t="shared" si="8"/>
        <v>-192.33842100000038</v>
      </c>
      <c r="L50" s="49">
        <f t="shared" si="9"/>
        <v>-0.14355087357136975</v>
      </c>
    </row>
    <row r="51" spans="1:12" ht="31.5" customHeight="1">
      <c r="A51" s="80" t="s">
        <v>48</v>
      </c>
      <c r="B51" s="81">
        <v>79.69971199999999</v>
      </c>
      <c r="C51" s="81">
        <f>B51/$B$10*100</f>
        <v>0.007550547355082018</v>
      </c>
      <c r="D51" s="62">
        <f t="shared" si="11"/>
        <v>0.08825805703479488</v>
      </c>
      <c r="E51" s="62"/>
      <c r="F51" s="62"/>
      <c r="G51" s="70">
        <v>108.90392</v>
      </c>
      <c r="H51" s="62">
        <f>G51/$G$10*100</f>
        <v>0.009529110867082876</v>
      </c>
      <c r="I51" s="62">
        <f t="shared" si="7"/>
        <v>0.10844409496982219</v>
      </c>
      <c r="J51" s="62"/>
      <c r="K51" s="62">
        <f t="shared" si="8"/>
        <v>29.20420800000001</v>
      </c>
      <c r="L51" s="82">
        <f t="shared" si="9"/>
        <v>0.3664280242317566</v>
      </c>
    </row>
    <row r="52" spans="1:12" s="44" customFormat="1" ht="19.5" customHeight="1">
      <c r="A52" s="68" t="s">
        <v>49</v>
      </c>
      <c r="B52" s="83">
        <v>3320.985449999999</v>
      </c>
      <c r="C52" s="62">
        <f>B52/$B$10*100</f>
        <v>0.3146216877893281</v>
      </c>
      <c r="D52" s="62">
        <f t="shared" si="11"/>
        <v>3.6776007830219495</v>
      </c>
      <c r="E52" s="62"/>
      <c r="F52" s="62"/>
      <c r="G52" s="70">
        <v>4540.121980000001</v>
      </c>
      <c r="H52" s="62">
        <f>G52/$G$10*100</f>
        <v>0.397261418115159</v>
      </c>
      <c r="I52" s="62">
        <f t="shared" si="7"/>
        <v>4.520952222598574</v>
      </c>
      <c r="J52" s="62"/>
      <c r="K52" s="62">
        <f t="shared" si="8"/>
        <v>1219.1365300000016</v>
      </c>
      <c r="L52" s="71">
        <f t="shared" si="9"/>
        <v>0.3671008344827291</v>
      </c>
    </row>
    <row r="53" spans="1:12" ht="19.5" customHeight="1">
      <c r="A53" s="68" t="s">
        <v>31</v>
      </c>
      <c r="B53" s="83">
        <v>0</v>
      </c>
      <c r="C53" s="62">
        <f t="shared" si="10"/>
        <v>0</v>
      </c>
      <c r="D53" s="62">
        <f t="shared" si="11"/>
        <v>0</v>
      </c>
      <c r="E53" s="62"/>
      <c r="F53" s="62"/>
      <c r="G53" s="70">
        <v>0</v>
      </c>
      <c r="H53" s="62">
        <f>G53/$G$10*100</f>
        <v>0</v>
      </c>
      <c r="I53" s="62">
        <f t="shared" si="7"/>
        <v>0</v>
      </c>
      <c r="J53" s="62"/>
      <c r="K53" s="62">
        <f t="shared" si="8"/>
        <v>0</v>
      </c>
      <c r="L53" s="71"/>
    </row>
    <row r="54" spans="1:12" s="44" customFormat="1" ht="32.25" customHeight="1">
      <c r="A54" s="84" t="s">
        <v>50</v>
      </c>
      <c r="B54" s="81">
        <v>-781.032425</v>
      </c>
      <c r="C54" s="62">
        <f>B54/$B$10*100</f>
        <v>-0.07399301908163791</v>
      </c>
      <c r="D54" s="62">
        <f t="shared" si="11"/>
        <v>-0.8649015483478052</v>
      </c>
      <c r="E54" s="62"/>
      <c r="F54" s="62"/>
      <c r="G54" s="70">
        <v>-488.35155900000007</v>
      </c>
      <c r="H54" s="62">
        <f>G54/$G$10*100</f>
        <v>-0.042730841532827885</v>
      </c>
      <c r="I54" s="62">
        <f t="shared" si="7"/>
        <v>-0.48628959217314427</v>
      </c>
      <c r="J54" s="62"/>
      <c r="K54" s="62">
        <f t="shared" si="8"/>
        <v>292.6808659999999</v>
      </c>
      <c r="L54" s="71">
        <f>G54/B54-1</f>
        <v>-0.37473587092110794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 t="shared" si="8"/>
        <v>0</v>
      </c>
      <c r="L55" s="71"/>
    </row>
    <row r="56" spans="1:12" s="30" customFormat="1" ht="21" customHeight="1" thickBot="1">
      <c r="A56" s="87" t="s">
        <v>51</v>
      </c>
      <c r="B56" s="88">
        <f>B12-B38</f>
        <v>-18064.164874230002</v>
      </c>
      <c r="C56" s="89">
        <f>B56/$B$10*100</f>
        <v>-1.7113528881118525</v>
      </c>
      <c r="D56" s="88">
        <v>0</v>
      </c>
      <c r="E56" s="88"/>
      <c r="F56" s="90"/>
      <c r="G56" s="88">
        <f>G12-G38</f>
        <v>-14634.24389103998</v>
      </c>
      <c r="H56" s="89">
        <f>G56/$G$10*100</f>
        <v>-1.2804987414011382</v>
      </c>
      <c r="I56" s="91">
        <v>0</v>
      </c>
      <c r="J56" s="90"/>
      <c r="K56" s="88">
        <f t="shared" si="8"/>
        <v>3429.9209831900225</v>
      </c>
      <c r="L56" s="92"/>
    </row>
    <row r="57" spans="1:12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</row>
    <row r="58" spans="7:11" ht="19.5" customHeight="1">
      <c r="G58" s="95"/>
      <c r="H58" s="95"/>
      <c r="I58" s="95"/>
      <c r="J58" s="95"/>
      <c r="K58" s="95"/>
    </row>
    <row r="59" spans="7:11" ht="19.5" customHeight="1">
      <c r="G59" s="95"/>
      <c r="H59" s="95"/>
      <c r="I59" s="95"/>
      <c r="J59" s="95"/>
      <c r="K59" s="95"/>
    </row>
    <row r="60" spans="7:11" ht="19.5" customHeight="1">
      <c r="G60" s="95"/>
      <c r="H60" s="95"/>
      <c r="I60" s="95"/>
      <c r="J60" s="95"/>
      <c r="K60" s="95"/>
    </row>
    <row r="61" spans="7:11" ht="19.5" customHeight="1">
      <c r="G61" s="95"/>
      <c r="H61" s="95"/>
      <c r="I61" s="95"/>
      <c r="J61" s="95"/>
      <c r="K61" s="95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ALINA-MIRELA RĂDUŢĂ</cp:lastModifiedBy>
  <dcterms:created xsi:type="dcterms:W3CDTF">2021-04-23T09:06:19Z</dcterms:created>
  <dcterms:modified xsi:type="dcterms:W3CDTF">2021-04-26T12:49:16Z</dcterms:modified>
  <cp:category/>
  <cp:version/>
  <cp:contentType/>
  <cp:contentStatus/>
</cp:coreProperties>
</file>