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martie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'[3]BoP'!#REF!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'[5]Index'!#REF!</definedName>
    <definedName name="______PAG3">'[5]Index'!#REF!</definedName>
    <definedName name="______PAG4">'[5]Index'!#REF!</definedName>
    <definedName name="______PAG5">'[5]Index'!#REF!</definedName>
    <definedName name="______PAG6">'[5]Index'!#REF!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'[3]RES'!#REF!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'[6]INT_RATES_old'!$A$1:$I$34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'[7]EU2DBase'!$C$1:$F$196</definedName>
    <definedName name="______UKR2">'[7]EU2DBase'!$G$1:$U$196</definedName>
    <definedName name="______UKR3">'[7]EU2DBase'!#REF!</definedName>
    <definedName name="______WEO1">#REF!</definedName>
    <definedName name="______WEO2">#REF!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a47">[0]!___BOP2 '[9]LINK'!$A$1:$A$42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'[9]LINK'!$A$1:$A$42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'[9]LINK'!$A$1:$A$42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'[9]LINK'!$A$1:$A$42</definedName>
    <definedName name="a_11">___BOP2 '[9]LINK'!$A$1:$A$42</definedName>
    <definedName name="a_14">#REF!</definedName>
    <definedName name="a_15">___BOP2 '[9]LINK'!$A$1:$A$42</definedName>
    <definedName name="a_17">___BOP2 '[9]LINK'!$A$1:$A$42</definedName>
    <definedName name="a_2">#REF!</definedName>
    <definedName name="a_20">___BOP2 '[9]LINK'!$A$1:$A$42</definedName>
    <definedName name="a_22">___BOP2 '[9]LINK'!$A$1:$A$42</definedName>
    <definedName name="a_24">___BOP2 '[9]LINK'!$A$1:$A$42</definedName>
    <definedName name="a_25">#REF!</definedName>
    <definedName name="a_28">___BOP2 '[9]LINK'!$A$1:$A$42</definedName>
    <definedName name="a_37">___BOP2 '[9]LINK'!$A$1:$A$42</definedName>
    <definedName name="a_38">___BOP2 '[9]LINK'!$A$1:$A$42</definedName>
    <definedName name="a_46">___BOP2 '[9]LINK'!$A$1:$A$42</definedName>
    <definedName name="a_47">___BOP2 '[9]LINK'!$A$1:$A$42</definedName>
    <definedName name="a_49">___BOP2 '[9]LINK'!$A$1:$A$42</definedName>
    <definedName name="a_54">___BOP2 '[9]LINK'!$A$1:$A$42</definedName>
    <definedName name="a_55">___BOP2 '[9]LINK'!$A$1:$A$42</definedName>
    <definedName name="a_56">___BOP2 '[9]LINK'!$A$1:$A$42</definedName>
    <definedName name="a_57">___BOP2 '[9]LINK'!$A$1:$A$42</definedName>
    <definedName name="a_61">___BOP2 '[9]LINK'!$A$1:$A$42</definedName>
    <definedName name="a_64">___BOP2 '[9]LINK'!$A$1:$A$42</definedName>
    <definedName name="a_65">___BOP2 '[9]LINK'!$A$1:$A$42</definedName>
    <definedName name="a_66">___BOP2 '[9]LINK'!$A$1:$A$42</definedName>
    <definedName name="a47">[0]!___BOP2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'[9]LINK'!$A$1:$A$42</definedName>
    <definedName name="CHART2_11">#REF!</definedName>
    <definedName name="chart2_15">___BOP2 '[9]LINK'!$A$1:$A$42</definedName>
    <definedName name="chart2_17">___BOP2 '[9]LINK'!$A$1:$A$42</definedName>
    <definedName name="chart2_20">___BOP2 '[9]LINK'!$A$1:$A$42</definedName>
    <definedName name="chart2_22">___BOP2 '[9]LINK'!$A$1:$A$42</definedName>
    <definedName name="chart2_24">___BOP2 '[9]LINK'!$A$1:$A$42</definedName>
    <definedName name="chart2_28">___BOP2 '[9]LINK'!$A$1:$A$42</definedName>
    <definedName name="chart2_37">___BOP2 '[9]LINK'!$A$1:$A$42</definedName>
    <definedName name="chart2_38">___BOP2 '[9]LINK'!$A$1:$A$42</definedName>
    <definedName name="chart2_46">___BOP2 '[9]LINK'!$A$1:$A$42</definedName>
    <definedName name="chart2_47">___BOP2 '[9]LINK'!$A$1:$A$42</definedName>
    <definedName name="chart2_49">___BOP2 '[9]LINK'!$A$1:$A$42</definedName>
    <definedName name="chart2_54">___BOP2 '[9]LINK'!$A$1:$A$42</definedName>
    <definedName name="chart2_55">___BOP2 '[9]LINK'!$A$1:$A$42</definedName>
    <definedName name="chart2_56">___BOP2 '[9]LINK'!$A$1:$A$42</definedName>
    <definedName name="chart2_57">___BOP2 '[9]LINK'!$A$1:$A$42</definedName>
    <definedName name="chart2_61">___BOP2 '[9]LINK'!$A$1:$A$42</definedName>
    <definedName name="chart2_64">___BOP2 '[9]LINK'!$A$1:$A$42</definedName>
    <definedName name="chart2_65">___BOP2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'[9]LINK'!$A$1:$A$42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'[3]OUTPUT'!#REF!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'martie 2021 '!$A$1:$S$68</definedName>
    <definedName name="PRINT_AREA_MI">'[7]EU2DBase'!$C$12:$U$156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'martie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'[9]LINK'!$A$1:$A$42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'[9]LINK'!$A$1:$A$42</definedName>
    <definedName name="xxWRS_1_15">___BOP2 '[9]LINK'!$A$1:$A$42</definedName>
    <definedName name="xxWRS_1_17">___BOP2 '[9]LINK'!$A$1:$A$42</definedName>
    <definedName name="xxWRS_1_2">#REF!</definedName>
    <definedName name="xxWRS_1_20">___BOP2 '[9]LINK'!$A$1:$A$42</definedName>
    <definedName name="xxWRS_1_22">___BOP2 '[9]LINK'!$A$1:$A$42</definedName>
    <definedName name="xxWRS_1_24">___BOP2 '[9]LINK'!$A$1:$A$42</definedName>
    <definedName name="xxWRS_1_28">___BOP2 '[9]LINK'!$A$1:$A$42</definedName>
    <definedName name="xxWRS_1_37">___BOP2 '[9]LINK'!$A$1:$A$42</definedName>
    <definedName name="xxWRS_1_38">___BOP2 '[9]LINK'!$A$1:$A$42</definedName>
    <definedName name="xxWRS_1_46">___BOP2 '[9]LINK'!$A$1:$A$42</definedName>
    <definedName name="xxWRS_1_47">___BOP2 '[9]LINK'!$A$1:$A$42</definedName>
    <definedName name="xxWRS_1_49">___BOP2 '[9]LINK'!$A$1:$A$42</definedName>
    <definedName name="xxWRS_1_54">___BOP2 '[9]LINK'!$A$1:$A$42</definedName>
    <definedName name="xxWRS_1_55">___BOP2 '[9]LINK'!$A$1:$A$42</definedName>
    <definedName name="xxWRS_1_56">___BOP2 '[9]LINK'!$A$1:$A$42</definedName>
    <definedName name="xxWRS_1_57">___BOP2 '[9]LINK'!$A$1:$A$42</definedName>
    <definedName name="xxWRS_1_61">___BOP2 '[9]LINK'!$A$1:$A$42</definedName>
    <definedName name="xxWRS_1_63">___BOP2 '[9]LINK'!$A$1:$A$42</definedName>
    <definedName name="xxWRS_1_64">___BOP2 '[9]LINK'!$A$1:$A$42</definedName>
    <definedName name="xxWRS_1_65">___BOP2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<sst xmlns="http://schemas.openxmlformats.org/spreadsheetml/2006/main" count="113" uniqueCount="105">
  <si>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</si>
  <si>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</si>
  <si>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01.01 - 31.03.2021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</si>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</sst>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#,##0.0000"/>
    <numFmt numFmtId="175" formatCode="#,##0.000000"/>
    <numFmt numFmtId="176" formatCode="#,##0.00000"/>
    <numFmt numFmtId="177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73" fontId="11" fillId="33" borderId="0" xfId="0" applyNumberFormat="1" applyFont="1" applyFill="1" applyAlignment="1" applyProtection="1">
      <alignment horizontal="center"/>
      <protection locked="0"/>
    </xf>
    <xf numFmtId="172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72" fontId="6" fillId="33" borderId="0" xfId="0" applyNumberFormat="1" applyFont="1" applyFill="1" applyBorder="1" applyAlignment="1" applyProtection="1">
      <alignment horizontal="left" vertical="center"/>
      <protection locked="0"/>
    </xf>
    <xf numFmtId="172" fontId="6" fillId="33" borderId="0" xfId="0" applyNumberFormat="1" applyFont="1" applyFill="1" applyBorder="1" applyAlignment="1" applyProtection="1">
      <alignment horizontal="center" vertical="center"/>
      <protection locked="0"/>
    </xf>
    <xf numFmtId="172" fontId="5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center" vertical="center"/>
      <protection/>
    </xf>
    <xf numFmtId="172" fontId="3" fillId="33" borderId="0" xfId="0" applyNumberFormat="1" applyFont="1" applyFill="1" applyAlignment="1" applyProtection="1">
      <alignment horizontal="center"/>
      <protection locked="0"/>
    </xf>
    <xf numFmtId="172" fontId="2" fillId="33" borderId="0" xfId="0" applyNumberFormat="1" applyFont="1" applyFill="1" applyBorder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 horizontal="center"/>
      <protection locked="0"/>
    </xf>
    <xf numFmtId="172" fontId="5" fillId="33" borderId="0" xfId="0" applyNumberFormat="1" applyFont="1" applyFill="1" applyBorder="1" applyAlignment="1" applyProtection="1">
      <alignment horizontal="center"/>
      <protection locked="0"/>
    </xf>
    <xf numFmtId="172" fontId="2" fillId="33" borderId="0" xfId="0" applyNumberFormat="1" applyFont="1" applyFill="1" applyAlignment="1" applyProtection="1">
      <alignment horizontal="right"/>
      <protection/>
    </xf>
    <xf numFmtId="172" fontId="2" fillId="33" borderId="0" xfId="0" applyNumberFormat="1" applyFont="1" applyFill="1" applyAlignment="1" applyProtection="1">
      <alignment horizontal="center"/>
      <protection locked="0"/>
    </xf>
    <xf numFmtId="172" fontId="6" fillId="33" borderId="0" xfId="0" applyNumberFormat="1" applyFont="1" applyFill="1" applyAlignment="1" applyProtection="1">
      <alignment horizontal="center"/>
      <protection locked="0"/>
    </xf>
    <xf numFmtId="172" fontId="6" fillId="33" borderId="0" xfId="0" applyNumberFormat="1" applyFont="1" applyFill="1" applyAlignment="1" applyProtection="1">
      <alignment/>
      <protection locked="0"/>
    </xf>
    <xf numFmtId="173" fontId="6" fillId="33" borderId="0" xfId="0" applyNumberFormat="1" applyFont="1" applyFill="1" applyAlignment="1" applyProtection="1">
      <alignment horizontal="right"/>
      <protection locked="0"/>
    </xf>
    <xf numFmtId="172" fontId="3" fillId="33" borderId="0" xfId="0" applyNumberFormat="1" applyFont="1" applyFill="1" applyBorder="1" applyAlignment="1" applyProtection="1">
      <alignment horizontal="center"/>
      <protection locked="0"/>
    </xf>
    <xf numFmtId="172" fontId="7" fillId="33" borderId="0" xfId="0" applyNumberFormat="1" applyFont="1" applyFill="1" applyAlignment="1" applyProtection="1">
      <alignment horizontal="center"/>
      <protection locked="0"/>
    </xf>
    <xf numFmtId="172" fontId="7" fillId="33" borderId="0" xfId="0" applyNumberFormat="1" applyFont="1" applyFill="1" applyBorder="1" applyAlignment="1" applyProtection="1">
      <alignment horizontal="right"/>
      <protection locked="0"/>
    </xf>
    <xf numFmtId="172" fontId="8" fillId="33" borderId="0" xfId="0" applyNumberFormat="1" applyFont="1" applyFill="1" applyBorder="1" applyAlignment="1" applyProtection="1">
      <alignment horizontal="right"/>
      <protection locked="0"/>
    </xf>
    <xf numFmtId="172" fontId="9" fillId="33" borderId="0" xfId="0" applyNumberFormat="1" applyFont="1" applyFill="1" applyBorder="1" applyAlignment="1" applyProtection="1">
      <alignment horizontal="right"/>
      <protection locked="0"/>
    </xf>
    <xf numFmtId="172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73" fontId="2" fillId="33" borderId="0" xfId="0" applyNumberFormat="1" applyFont="1" applyFill="1" applyAlignment="1" applyProtection="1">
      <alignment/>
      <protection locked="0"/>
    </xf>
    <xf numFmtId="173" fontId="2" fillId="33" borderId="0" xfId="0" applyNumberFormat="1" applyFont="1" applyFill="1" applyAlignment="1" applyProtection="1">
      <alignment horizontal="center"/>
      <protection locked="0"/>
    </xf>
    <xf numFmtId="172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73" fontId="2" fillId="33" borderId="0" xfId="0" applyNumberFormat="1" applyFont="1" applyFill="1" applyAlignment="1" applyProtection="1">
      <alignment horizontal="center"/>
      <protection locked="0"/>
    </xf>
    <xf numFmtId="173" fontId="2" fillId="33" borderId="0" xfId="0" applyNumberFormat="1" applyFont="1" applyFill="1" applyAlignment="1" applyProtection="1">
      <alignment horizontal="right"/>
      <protection locked="0"/>
    </xf>
    <xf numFmtId="175" fontId="4" fillId="33" borderId="0" xfId="0" applyNumberFormat="1" applyFont="1" applyFill="1" applyBorder="1" applyAlignment="1" applyProtection="1">
      <alignment horizontal="center"/>
      <protection locked="0"/>
    </xf>
    <xf numFmtId="173" fontId="4" fillId="33" borderId="0" xfId="0" applyNumberFormat="1" applyFont="1" applyFill="1" applyBorder="1" applyAlignment="1" applyProtection="1">
      <alignment horizontal="center"/>
      <protection locked="0"/>
    </xf>
    <xf numFmtId="173" fontId="4" fillId="33" borderId="0" xfId="0" applyNumberFormat="1" applyFont="1" applyFill="1" applyBorder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73" fontId="10" fillId="33" borderId="0" xfId="0" applyNumberFormat="1" applyFont="1" applyFill="1" applyAlignment="1" applyProtection="1">
      <alignment horizontal="center" vertical="center"/>
      <protection locked="0"/>
    </xf>
    <xf numFmtId="173" fontId="6" fillId="33" borderId="0" xfId="0" applyNumberFormat="1" applyFont="1" applyFill="1" applyAlignment="1" applyProtection="1">
      <alignment horizontal="center"/>
      <protection locked="0"/>
    </xf>
    <xf numFmtId="173" fontId="7" fillId="33" borderId="0" xfId="0" applyNumberFormat="1" applyFont="1" applyFill="1" applyBorder="1" applyAlignment="1" applyProtection="1">
      <alignment/>
      <protection locked="0"/>
    </xf>
    <xf numFmtId="172" fontId="9" fillId="33" borderId="0" xfId="0" applyNumberFormat="1" applyFont="1" applyFill="1" applyBorder="1" applyAlignment="1" applyProtection="1">
      <alignment/>
      <protection locked="0"/>
    </xf>
    <xf numFmtId="172" fontId="6" fillId="33" borderId="0" xfId="56" applyNumberFormat="1" applyFont="1" applyFill="1" applyAlignment="1">
      <alignment/>
      <protection/>
    </xf>
    <xf numFmtId="172" fontId="7" fillId="33" borderId="0" xfId="0" applyNumberFormat="1" applyFont="1" applyFill="1" applyBorder="1" applyAlignment="1" applyProtection="1">
      <alignment/>
      <protection locked="0"/>
    </xf>
    <xf numFmtId="176" fontId="2" fillId="33" borderId="0" xfId="0" applyNumberFormat="1" applyFont="1" applyFill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/>
      <protection locked="0"/>
    </xf>
    <xf numFmtId="173" fontId="7" fillId="33" borderId="0" xfId="0" applyNumberFormat="1" applyFont="1" applyFill="1" applyBorder="1" applyAlignment="1" applyProtection="1">
      <alignment horizontal="center"/>
      <protection locked="0"/>
    </xf>
    <xf numFmtId="173" fontId="2" fillId="33" borderId="0" xfId="0" applyNumberFormat="1" applyFont="1" applyFill="1" applyBorder="1" applyAlignment="1" applyProtection="1">
      <alignment horizontal="center"/>
      <protection locked="0"/>
    </xf>
    <xf numFmtId="172" fontId="2" fillId="33" borderId="0" xfId="0" applyNumberFormat="1" applyFont="1" applyFill="1" applyBorder="1" applyAlignment="1" applyProtection="1">
      <alignment horizontal="right"/>
      <protection locked="0"/>
    </xf>
    <xf numFmtId="172" fontId="6" fillId="33" borderId="0" xfId="0" applyNumberFormat="1" applyFont="1" applyFill="1" applyBorder="1" applyAlignment="1" applyProtection="1">
      <alignment horizontal="right"/>
      <protection locked="0"/>
    </xf>
    <xf numFmtId="172" fontId="6" fillId="33" borderId="0" xfId="0" applyNumberFormat="1" applyFont="1" applyFill="1" applyBorder="1" applyAlignment="1" applyProtection="1">
      <alignment/>
      <protection locked="0"/>
    </xf>
    <xf numFmtId="173" fontId="6" fillId="33" borderId="0" xfId="0" applyNumberFormat="1" applyFont="1" applyFill="1" applyBorder="1" applyAlignment="1" applyProtection="1" quotePrefix="1">
      <alignment horizontal="right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172" fontId="2" fillId="33" borderId="10" xfId="0" applyNumberFormat="1" applyFont="1" applyFill="1" applyBorder="1" applyAlignment="1" applyProtection="1">
      <alignment horizontal="center" vertical="top" readingOrder="1"/>
      <protection/>
    </xf>
    <xf numFmtId="172" fontId="4" fillId="33" borderId="10" xfId="0" applyNumberFormat="1" applyFont="1" applyFill="1" applyBorder="1" applyAlignment="1" applyProtection="1">
      <alignment horizontal="center" vertical="top" readingOrder="1"/>
      <protection/>
    </xf>
    <xf numFmtId="172" fontId="6" fillId="33" borderId="10" xfId="0" applyNumberFormat="1" applyFont="1" applyFill="1" applyBorder="1" applyAlignment="1" applyProtection="1">
      <alignment horizontal="center" readingOrder="1"/>
      <protection locked="0"/>
    </xf>
    <xf numFmtId="172" fontId="6" fillId="33" borderId="10" xfId="0" applyNumberFormat="1" applyFont="1" applyFill="1" applyBorder="1" applyAlignment="1" applyProtection="1">
      <alignment horizontal="center" vertical="top" readingOrder="1"/>
      <protection/>
    </xf>
    <xf numFmtId="172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72" fontId="6" fillId="33" borderId="0" xfId="0" applyNumberFormat="1" applyFont="1" applyFill="1" applyBorder="1" applyAlignment="1" applyProtection="1">
      <alignment horizontal="center" readingOrder="1"/>
      <protection locked="0"/>
    </xf>
    <xf numFmtId="172" fontId="6" fillId="33" borderId="0" xfId="0" applyNumberFormat="1" applyFont="1" applyFill="1" applyBorder="1" applyAlignment="1" applyProtection="1">
      <alignment horizontal="center" vertical="top" readingOrder="1"/>
      <protection/>
    </xf>
    <xf numFmtId="172" fontId="2" fillId="33" borderId="0" xfId="0" applyNumberFormat="1" applyFont="1" applyFill="1" applyBorder="1" applyAlignment="1" applyProtection="1">
      <alignment horizontal="center" vertical="top" readingOrder="1"/>
      <protection/>
    </xf>
    <xf numFmtId="173" fontId="2" fillId="33" borderId="0" xfId="0" applyNumberFormat="1" applyFont="1" applyFill="1" applyBorder="1" applyAlignment="1" applyProtection="1">
      <alignment horizontal="right"/>
      <protection locked="0"/>
    </xf>
    <xf numFmtId="172" fontId="3" fillId="33" borderId="0" xfId="0" applyNumberFormat="1" applyFont="1" applyFill="1" applyBorder="1" applyAlignment="1" applyProtection="1">
      <alignment horizontal="right" wrapText="1"/>
      <protection locked="0"/>
    </xf>
    <xf numFmtId="175" fontId="2" fillId="33" borderId="0" xfId="0" applyNumberFormat="1" applyFont="1" applyFill="1" applyBorder="1" applyAlignment="1">
      <alignment horizontal="center" vertical="top" readingOrder="1"/>
    </xf>
    <xf numFmtId="172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72" fontId="6" fillId="33" borderId="0" xfId="0" applyNumberFormat="1" applyFont="1" applyFill="1" applyBorder="1" applyAlignment="1" applyProtection="1">
      <alignment vertical="center"/>
      <protection locked="0"/>
    </xf>
    <xf numFmtId="172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Alignment="1" applyProtection="1">
      <alignment horizontal="center" vertical="center"/>
      <protection locked="0"/>
    </xf>
    <xf numFmtId="172" fontId="2" fillId="33" borderId="11" xfId="0" applyNumberFormat="1" applyFont="1" applyFill="1" applyBorder="1" applyAlignment="1" applyProtection="1">
      <alignment horizontal="center"/>
      <protection locked="0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172" fontId="6" fillId="33" borderId="0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172" fontId="6" fillId="33" borderId="0" xfId="0" applyNumberFormat="1" applyFont="1" applyFill="1" applyAlignment="1" applyProtection="1">
      <alignment horizontal="left" vertical="center" indent="2"/>
      <protection locked="0"/>
    </xf>
    <xf numFmtId="172" fontId="4" fillId="33" borderId="0" xfId="0" applyNumberFormat="1" applyFont="1" applyFill="1" applyAlignment="1" applyProtection="1">
      <alignment horizontal="center" vertical="center"/>
      <protection/>
    </xf>
    <xf numFmtId="172" fontId="5" fillId="33" borderId="0" xfId="0" applyNumberFormat="1" applyFont="1" applyFill="1" applyAlignment="1" applyProtection="1">
      <alignment horizontal="center" vertical="center"/>
      <protection/>
    </xf>
    <xf numFmtId="172" fontId="2" fillId="33" borderId="0" xfId="0" applyNumberFormat="1" applyFont="1" applyFill="1" applyAlignment="1" applyProtection="1">
      <alignment horizontal="center" vertical="center"/>
      <protection/>
    </xf>
    <xf numFmtId="172" fontId="6" fillId="33" borderId="0" xfId="0" applyNumberFormat="1" applyFont="1" applyFill="1" applyAlignment="1" applyProtection="1">
      <alignment horizontal="left" wrapText="1" indent="3"/>
      <protection locked="0"/>
    </xf>
    <xf numFmtId="172" fontId="2" fillId="33" borderId="0" xfId="0" applyNumberFormat="1" applyFont="1" applyFill="1" applyAlignment="1" applyProtection="1">
      <alignment horizontal="left" indent="4"/>
      <protection locked="0"/>
    </xf>
    <xf numFmtId="172" fontId="2" fillId="33" borderId="0" xfId="0" applyNumberFormat="1" applyFont="1" applyFill="1" applyAlignment="1" applyProtection="1">
      <alignment horizontal="left" wrapText="1" indent="4"/>
      <protection locked="0"/>
    </xf>
    <xf numFmtId="172" fontId="6" fillId="33" borderId="0" xfId="0" applyNumberFormat="1" applyFont="1" applyFill="1" applyAlignment="1" applyProtection="1">
      <alignment horizontal="left" vertical="center" wrapText="1" indent="3"/>
      <protection/>
    </xf>
    <xf numFmtId="172" fontId="5" fillId="33" borderId="0" xfId="0" applyNumberFormat="1" applyFont="1" applyFill="1" applyAlignment="1" applyProtection="1">
      <alignment horizontal="center" vertical="center"/>
      <protection locked="0"/>
    </xf>
    <xf numFmtId="172" fontId="2" fillId="33" borderId="0" xfId="0" applyNumberFormat="1" applyFont="1" applyFill="1" applyAlignment="1" applyProtection="1">
      <alignment horizontal="left" vertical="center" wrapText="1" indent="4"/>
      <protection/>
    </xf>
    <xf numFmtId="172" fontId="2" fillId="33" borderId="0" xfId="0" applyNumberFormat="1" applyFont="1" applyFill="1" applyBorder="1" applyAlignment="1" applyProtection="1">
      <alignment horizontal="left"/>
      <protection locked="0"/>
    </xf>
    <xf numFmtId="175" fontId="2" fillId="33" borderId="0" xfId="0" applyNumberFormat="1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 indent="3"/>
      <protection/>
    </xf>
    <xf numFmtId="172" fontId="6" fillId="33" borderId="0" xfId="0" applyNumberFormat="1" applyFont="1" applyFill="1" applyAlignment="1">
      <alignment horizontal="left" vertical="center" indent="1"/>
    </xf>
    <xf numFmtId="172" fontId="6" fillId="33" borderId="0" xfId="0" applyNumberFormat="1" applyFont="1" applyFill="1" applyAlignment="1" applyProtection="1" quotePrefix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 indent="1"/>
      <protection/>
    </xf>
    <xf numFmtId="177" fontId="2" fillId="33" borderId="0" xfId="0" applyNumberFormat="1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/>
      <protection/>
    </xf>
    <xf numFmtId="172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72" fontId="6" fillId="33" borderId="0" xfId="0" applyNumberFormat="1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wrapText="1"/>
      <protection locked="0"/>
    </xf>
    <xf numFmtId="172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72" fontId="2" fillId="33" borderId="0" xfId="0" applyNumberFormat="1" applyFont="1" applyFill="1" applyAlignment="1" applyProtection="1">
      <alignment horizontal="left" indent="2"/>
      <protection/>
    </xf>
    <xf numFmtId="172" fontId="2" fillId="33" borderId="0" xfId="0" applyNumberFormat="1" applyFont="1" applyFill="1" applyAlignment="1" quotePrefix="1">
      <alignment horizontal="center" vertical="center"/>
    </xf>
    <xf numFmtId="172" fontId="2" fillId="33" borderId="0" xfId="0" applyNumberFormat="1" applyFont="1" applyFill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Alignment="1" applyProtection="1">
      <alignment horizontal="left" indent="2"/>
      <protection/>
    </xf>
    <xf numFmtId="172" fontId="2" fillId="33" borderId="0" xfId="0" applyNumberFormat="1" applyFont="1" applyFill="1" applyAlignment="1" applyProtection="1">
      <alignment horizontal="left" wrapText="1" indent="4"/>
      <protection/>
    </xf>
    <xf numFmtId="172" fontId="4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 wrapText="1" indent="2"/>
      <protection/>
    </xf>
    <xf numFmtId="172" fontId="2" fillId="33" borderId="0" xfId="0" applyNumberFormat="1" applyFont="1" applyFill="1" applyAlignment="1">
      <alignment horizontal="left" indent="4"/>
    </xf>
    <xf numFmtId="172" fontId="6" fillId="33" borderId="0" xfId="0" applyNumberFormat="1" applyFont="1" applyFill="1" applyAlignment="1">
      <alignment horizontal="left" wrapText="1" indent="1"/>
    </xf>
    <xf numFmtId="172" fontId="6" fillId="33" borderId="11" xfId="0" applyNumberFormat="1" applyFont="1" applyFill="1" applyBorder="1" applyAlignment="1" applyProtection="1">
      <alignment horizontal="left" vertical="center"/>
      <protection/>
    </xf>
    <xf numFmtId="172" fontId="6" fillId="33" borderId="11" xfId="0" applyNumberFormat="1" applyFont="1" applyFill="1" applyBorder="1" applyAlignment="1" applyProtection="1">
      <alignment horizontal="center" vertical="center"/>
      <protection locked="0"/>
    </xf>
    <xf numFmtId="172" fontId="5" fillId="33" borderId="11" xfId="0" applyNumberFormat="1" applyFont="1" applyFill="1" applyBorder="1" applyAlignment="1" applyProtection="1">
      <alignment horizontal="center" vertical="center"/>
      <protection locked="0"/>
    </xf>
    <xf numFmtId="172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/>
      <protection locked="0"/>
    </xf>
    <xf numFmtId="172" fontId="4" fillId="33" borderId="0" xfId="0" applyNumberFormat="1" applyFont="1" applyFill="1" applyAlignment="1" applyProtection="1">
      <alignment horizontal="center"/>
      <protection locked="0"/>
    </xf>
    <xf numFmtId="172" fontId="2" fillId="33" borderId="11" xfId="0" applyNumberFormat="1" applyFont="1" applyFill="1" applyBorder="1" applyAlignment="1" applyProtection="1">
      <alignment horizontal="right"/>
      <protection locked="0"/>
    </xf>
    <xf numFmtId="172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72" fontId="6" fillId="33" borderId="11" xfId="0" applyNumberFormat="1" applyFont="1" applyFill="1" applyBorder="1" applyAlignment="1" applyProtection="1">
      <alignment horizontal="center" readingOrder="1"/>
      <protection locked="0"/>
    </xf>
    <xf numFmtId="172" fontId="2" fillId="33" borderId="11" xfId="0" applyNumberFormat="1" applyFont="1" applyFill="1" applyBorder="1" applyAlignment="1" applyProtection="1">
      <alignment horizontal="center" vertical="top" readingOrder="1"/>
      <protection/>
    </xf>
    <xf numFmtId="172" fontId="6" fillId="33" borderId="11" xfId="0" applyNumberFormat="1" applyFont="1" applyFill="1" applyBorder="1" applyAlignment="1" applyProtection="1">
      <alignment vertical="center"/>
      <protection locked="0"/>
    </xf>
    <xf numFmtId="173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31%20martie%202021%20-in%20lucru-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rtie in luna"/>
      <sheetName val="martie 2021 "/>
      <sheetName val="UAT martie 2021"/>
      <sheetName val="consolidari martie"/>
      <sheetName val="februarie 2021  (valori)"/>
      <sheetName val="UAT ianuarie 2021 (val)"/>
      <sheetName val="ianuarie 2021  (valori)"/>
      <sheetName val="UAT ianuarie 2021 (valori)"/>
      <sheetName val="Sinteza - An 2"/>
      <sheetName val="Sinteza - An 2 (engleza)"/>
      <sheetName val="2021 Engl"/>
      <sheetName val="2020 - 2021"/>
      <sheetName val="Progr.31.03.2021.(Liliana)"/>
      <sheetName val="Sinteza - Anexa program anual"/>
      <sheetName val="program %.exec"/>
      <sheetName val="dob_trez"/>
      <sheetName val="SPECIAL_CNAIR"/>
      <sheetName val="CNAIR_ex"/>
      <sheetName val="Sinteza - program 3 luni "/>
      <sheetName val="program trim I _%.exec"/>
      <sheetName val="martie 2020 "/>
      <sheetName val="martie 2020 leg"/>
      <sheetName val="Sinteza-anexa program 9 luni "/>
      <sheetName val="program 9 luni .%.exec "/>
      <sheetName val="Sinteza-Anexa program 6 luni"/>
      <sheetName val="progr 6 luni % execuție  "/>
      <sheetName val="bgc desfasurat"/>
      <sheetName val="pres (DS)"/>
      <sheetName val="progr 6 luni % execuție   (VA)"/>
      <sheetName val="decembrie 2020  (valori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9"/>
  <sheetViews>
    <sheetView showZeros="0" tabSelected="1" view="pageBreakPreview" zoomScale="75" zoomScaleNormal="81" zoomScaleSheetLayoutView="75" zoomScalePageLayoutView="0" workbookViewId="0" topLeftCell="A1">
      <pane xSplit="2" ySplit="16" topLeftCell="E17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U11" sqref="U11"/>
    </sheetView>
  </sheetViews>
  <sheetFormatPr defaultColWidth="8.8515625" defaultRowHeight="19.5" customHeight="1" outlineLevelRow="1"/>
  <cols>
    <col min="1" max="1" width="3.8515625" style="12" customWidth="1"/>
    <col min="2" max="2" width="52.140625" style="16" customWidth="1"/>
    <col min="3" max="3" width="21.140625" style="16" customWidth="1"/>
    <col min="4" max="4" width="13.7109375" style="16" customWidth="1"/>
    <col min="5" max="5" width="16.00390625" style="124" customWidth="1"/>
    <col min="6" max="6" width="12.7109375" style="124" customWidth="1"/>
    <col min="7" max="7" width="15.7109375" style="124" customWidth="1"/>
    <col min="8" max="8" width="11.140625" style="124" customWidth="1"/>
    <col min="9" max="9" width="15.8515625" style="16" customWidth="1"/>
    <col min="10" max="10" width="13.28125" style="16" customWidth="1"/>
    <col min="11" max="11" width="12.8515625" style="16" customWidth="1"/>
    <col min="12" max="12" width="14.28125" style="16" customWidth="1"/>
    <col min="13" max="13" width="16.28125" style="16" customWidth="1"/>
    <col min="14" max="14" width="14.00390625" style="17" customWidth="1"/>
    <col min="15" max="15" width="11.7109375" style="16" customWidth="1"/>
    <col min="16" max="16" width="12.7109375" style="17" customWidth="1"/>
    <col min="17" max="17" width="11.57421875" style="16" customWidth="1"/>
    <col min="18" max="18" width="15.7109375" style="18" customWidth="1"/>
    <col min="19" max="19" width="9.57421875" style="41" customWidth="1"/>
    <col min="20" max="20" width="8.8515625" style="12" customWidth="1"/>
    <col min="21" max="21" width="13.7109375" style="12" bestFit="1" customWidth="1"/>
    <col min="22" max="16384" width="8.8515625" style="12" customWidth="1"/>
  </cols>
  <sheetData>
    <row r="1" spans="2:19" ht="23.25" customHeight="1">
      <c r="B1" s="11"/>
      <c r="C1" s="12"/>
      <c r="D1" s="12"/>
      <c r="E1" s="13"/>
      <c r="F1" s="13"/>
      <c r="G1" s="13"/>
      <c r="H1" s="14"/>
      <c r="I1" s="15"/>
      <c r="S1" s="19" t="s">
        <v>0</v>
      </c>
    </row>
    <row r="2" spans="2:19" ht="15" customHeight="1">
      <c r="B2" s="20"/>
      <c r="C2" s="21"/>
      <c r="D2" s="22"/>
      <c r="E2" s="23"/>
      <c r="F2" s="23"/>
      <c r="G2" s="23"/>
      <c r="H2" s="23"/>
      <c r="I2" s="21"/>
      <c r="J2" s="24"/>
      <c r="K2" s="22"/>
      <c r="L2" s="12"/>
      <c r="M2" s="12"/>
      <c r="N2" s="25"/>
      <c r="O2" s="134"/>
      <c r="P2" s="134"/>
      <c r="Q2" s="134"/>
      <c r="R2" s="134"/>
      <c r="S2" s="134"/>
    </row>
    <row r="3" spans="2:19" ht="22.5" customHeight="1" outlineLevel="1"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2:19" ht="15.75" outlineLevel="1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2:19" ht="15.75" outlineLevel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2:19" ht="15.75" outlineLevel="1">
      <c r="B6" s="26"/>
      <c r="C6" s="27"/>
      <c r="D6" s="27"/>
      <c r="E6" s="27"/>
      <c r="F6" s="26"/>
      <c r="G6" s="26"/>
      <c r="H6" s="26"/>
      <c r="I6" s="28"/>
      <c r="J6" s="29"/>
      <c r="K6" s="29"/>
      <c r="L6" s="30"/>
      <c r="M6" s="30"/>
      <c r="N6" s="2"/>
      <c r="O6" s="26"/>
      <c r="P6" s="26"/>
      <c r="Q6" s="26"/>
      <c r="R6" s="26"/>
      <c r="S6" s="26"/>
    </row>
    <row r="7" spans="2:19" ht="15.75" outlineLevel="1">
      <c r="B7" s="31"/>
      <c r="C7" s="27"/>
      <c r="D7" s="27"/>
      <c r="E7" s="27"/>
      <c r="F7" s="27"/>
      <c r="G7" s="27"/>
      <c r="H7" s="32"/>
      <c r="I7" s="33"/>
      <c r="J7" s="33"/>
      <c r="K7" s="33"/>
      <c r="L7" s="32"/>
      <c r="M7" s="32"/>
      <c r="N7" s="32"/>
      <c r="P7" s="32"/>
      <c r="Q7" s="32"/>
      <c r="R7" s="26"/>
      <c r="S7" s="32"/>
    </row>
    <row r="8" spans="2:19" ht="0" customHeight="1" hidden="1" outlineLevel="1">
      <c r="B8" s="3"/>
      <c r="C8" s="27"/>
      <c r="D8" s="27"/>
      <c r="E8" s="27"/>
      <c r="F8" s="32"/>
      <c r="G8" s="27"/>
      <c r="H8" s="32"/>
      <c r="I8" s="33"/>
      <c r="J8" s="34"/>
      <c r="K8" s="35"/>
      <c r="L8" s="32"/>
      <c r="M8" s="32"/>
      <c r="N8" s="32"/>
      <c r="O8" s="32"/>
      <c r="P8" s="32"/>
      <c r="Q8" s="32"/>
      <c r="R8" s="26"/>
      <c r="S8" s="32"/>
    </row>
    <row r="9" spans="2:19" ht="15.75" outlineLevel="1">
      <c r="B9" s="3"/>
      <c r="C9" s="27"/>
      <c r="D9" s="27"/>
      <c r="E9" s="27"/>
      <c r="F9" s="27"/>
      <c r="G9" s="27"/>
      <c r="H9" s="32"/>
      <c r="I9" s="36"/>
      <c r="J9" s="37"/>
      <c r="K9" s="27"/>
      <c r="L9" s="38"/>
      <c r="M9" s="38"/>
      <c r="N9" s="32"/>
      <c r="O9" s="32"/>
      <c r="P9" s="32"/>
      <c r="Q9" s="32"/>
      <c r="R9" s="32"/>
      <c r="S9" s="32"/>
    </row>
    <row r="10" spans="2:14" ht="24" customHeight="1" outlineLevel="1">
      <c r="B10" s="39"/>
      <c r="C10" s="2"/>
      <c r="D10" s="2"/>
      <c r="E10" s="2"/>
      <c r="F10" s="2"/>
      <c r="G10" s="2"/>
      <c r="H10" s="2"/>
      <c r="I10" s="2"/>
      <c r="J10" s="29"/>
      <c r="K10" s="40"/>
      <c r="L10" s="29"/>
      <c r="M10" s="29"/>
      <c r="N10" s="30"/>
    </row>
    <row r="11" spans="2:19" ht="18.75" customHeight="1" outlineLevel="1">
      <c r="B11" s="1"/>
      <c r="C11" s="2"/>
      <c r="D11" s="2"/>
      <c r="E11" s="2"/>
      <c r="F11" s="2"/>
      <c r="G11" s="2"/>
      <c r="H11" s="2"/>
      <c r="I11" s="2"/>
      <c r="J11" s="42"/>
      <c r="K11" s="30"/>
      <c r="L11" s="42"/>
      <c r="M11" s="42"/>
      <c r="N11" s="42"/>
      <c r="O11" s="43"/>
      <c r="P11" s="43"/>
      <c r="Q11" s="17" t="s">
        <v>3</v>
      </c>
      <c r="R11" s="44">
        <v>1142855</v>
      </c>
      <c r="S11" s="45"/>
    </row>
    <row r="12" spans="2:19" ht="18" outlineLevel="1">
      <c r="B12" s="1"/>
      <c r="C12" s="30"/>
      <c r="D12" s="30"/>
      <c r="E12" s="30"/>
      <c r="F12" s="30"/>
      <c r="G12" s="46"/>
      <c r="H12" s="47"/>
      <c r="I12" s="48"/>
      <c r="J12" s="12"/>
      <c r="K12" s="49"/>
      <c r="L12" s="49"/>
      <c r="M12" s="49"/>
      <c r="N12" s="24"/>
      <c r="O12" s="50"/>
      <c r="P12" s="51"/>
      <c r="Q12" s="50"/>
      <c r="R12" s="52"/>
      <c r="S12" s="53" t="s">
        <v>4</v>
      </c>
    </row>
    <row r="13" spans="2:19" ht="15.75">
      <c r="B13" s="54"/>
      <c r="C13" s="55" t="s">
        <v>5</v>
      </c>
      <c r="D13" s="55" t="s">
        <v>5</v>
      </c>
      <c r="E13" s="56" t="s">
        <v>5</v>
      </c>
      <c r="F13" s="56" t="s">
        <v>5</v>
      </c>
      <c r="G13" s="56" t="s">
        <v>6</v>
      </c>
      <c r="H13" s="56" t="s">
        <v>7</v>
      </c>
      <c r="I13" s="55" t="s">
        <v>5</v>
      </c>
      <c r="J13" s="55" t="s">
        <v>8</v>
      </c>
      <c r="K13" s="55" t="s">
        <v>9</v>
      </c>
      <c r="L13" s="55" t="s">
        <v>9</v>
      </c>
      <c r="M13" s="55" t="s">
        <v>10</v>
      </c>
      <c r="N13" s="57" t="s">
        <v>11</v>
      </c>
      <c r="O13" s="55" t="s">
        <v>12</v>
      </c>
      <c r="P13" s="58" t="s">
        <v>11</v>
      </c>
      <c r="Q13" s="55" t="s">
        <v>13</v>
      </c>
      <c r="R13" s="137" t="s">
        <v>14</v>
      </c>
      <c r="S13" s="137"/>
    </row>
    <row r="14" spans="2:19" ht="19.5" customHeight="1">
      <c r="B14" s="59"/>
      <c r="C14" s="60" t="s">
        <v>15</v>
      </c>
      <c r="D14" s="60" t="s">
        <v>16</v>
      </c>
      <c r="E14" s="61" t="s">
        <v>17</v>
      </c>
      <c r="F14" s="61" t="s">
        <v>18</v>
      </c>
      <c r="G14" s="61" t="s">
        <v>19</v>
      </c>
      <c r="H14" s="61" t="s">
        <v>20</v>
      </c>
      <c r="I14" s="60" t="s">
        <v>21</v>
      </c>
      <c r="J14" s="60" t="s">
        <v>20</v>
      </c>
      <c r="K14" s="60" t="s">
        <v>22</v>
      </c>
      <c r="L14" s="60" t="s">
        <v>23</v>
      </c>
      <c r="M14" s="62"/>
      <c r="N14" s="63"/>
      <c r="O14" s="60" t="s">
        <v>24</v>
      </c>
      <c r="P14" s="64" t="s">
        <v>25</v>
      </c>
      <c r="Q14" s="65" t="s">
        <v>26</v>
      </c>
      <c r="R14" s="138"/>
      <c r="S14" s="138"/>
    </row>
    <row r="15" spans="2:19" ht="15.75" customHeight="1">
      <c r="B15" s="66"/>
      <c r="C15" s="60" t="s">
        <v>27</v>
      </c>
      <c r="D15" s="60" t="s">
        <v>28</v>
      </c>
      <c r="E15" s="61" t="s">
        <v>29</v>
      </c>
      <c r="F15" s="61" t="s">
        <v>30</v>
      </c>
      <c r="G15" s="61" t="s">
        <v>31</v>
      </c>
      <c r="H15" s="61" t="s">
        <v>32</v>
      </c>
      <c r="I15" s="60" t="s">
        <v>33</v>
      </c>
      <c r="J15" s="60" t="s">
        <v>34</v>
      </c>
      <c r="K15" s="60" t="s">
        <v>35</v>
      </c>
      <c r="L15" s="60" t="s">
        <v>36</v>
      </c>
      <c r="M15" s="27"/>
      <c r="N15" s="63"/>
      <c r="O15" s="60" t="s">
        <v>37</v>
      </c>
      <c r="P15" s="64" t="s">
        <v>38</v>
      </c>
      <c r="Q15" s="65" t="s">
        <v>39</v>
      </c>
      <c r="R15" s="138"/>
      <c r="S15" s="138"/>
    </row>
    <row r="16" spans="2:19" ht="18">
      <c r="B16" s="67"/>
      <c r="C16" s="68"/>
      <c r="D16" s="60" t="s">
        <v>40</v>
      </c>
      <c r="E16" s="61" t="s">
        <v>41</v>
      </c>
      <c r="F16" s="61" t="s">
        <v>42</v>
      </c>
      <c r="G16" s="61" t="s">
        <v>43</v>
      </c>
      <c r="H16" s="61"/>
      <c r="I16" s="60" t="s">
        <v>44</v>
      </c>
      <c r="J16" s="60" t="s">
        <v>45</v>
      </c>
      <c r="K16" s="60"/>
      <c r="L16" s="60" t="s">
        <v>46</v>
      </c>
      <c r="M16" s="27"/>
      <c r="N16" s="63"/>
      <c r="O16" s="60" t="s">
        <v>47</v>
      </c>
      <c r="P16" s="63" t="s">
        <v>48</v>
      </c>
      <c r="Q16" s="65" t="s">
        <v>49</v>
      </c>
      <c r="R16" s="138"/>
      <c r="S16" s="138"/>
    </row>
    <row r="17" spans="2:19" ht="15.75" customHeight="1">
      <c r="B17" s="50"/>
      <c r="C17" s="12"/>
      <c r="D17" s="60" t="s">
        <v>50</v>
      </c>
      <c r="E17" s="61"/>
      <c r="F17" s="61"/>
      <c r="G17" s="61" t="s">
        <v>51</v>
      </c>
      <c r="H17" s="61"/>
      <c r="I17" s="60" t="s">
        <v>52</v>
      </c>
      <c r="J17" s="60"/>
      <c r="K17" s="60"/>
      <c r="L17" s="60" t="s">
        <v>53</v>
      </c>
      <c r="M17" s="60"/>
      <c r="N17" s="63"/>
      <c r="O17" s="60"/>
      <c r="P17" s="63"/>
      <c r="Q17" s="65"/>
      <c r="R17" s="134" t="s">
        <v>54</v>
      </c>
      <c r="S17" s="134" t="s">
        <v>55</v>
      </c>
    </row>
    <row r="18" spans="2:19" ht="51" customHeight="1">
      <c r="B18" s="69"/>
      <c r="C18" s="12"/>
      <c r="D18" s="70"/>
      <c r="E18" s="70"/>
      <c r="F18" s="70"/>
      <c r="G18" s="61" t="s">
        <v>56</v>
      </c>
      <c r="H18" s="61"/>
      <c r="I18" s="71" t="s">
        <v>57</v>
      </c>
      <c r="J18" s="60"/>
      <c r="K18" s="60"/>
      <c r="L18" s="71" t="s">
        <v>58</v>
      </c>
      <c r="M18" s="71"/>
      <c r="N18" s="63"/>
      <c r="O18" s="60"/>
      <c r="P18" s="63"/>
      <c r="Q18" s="65"/>
      <c r="R18" s="134"/>
      <c r="S18" s="134"/>
    </row>
    <row r="19" spans="2:19" ht="18" customHeight="1" thickBot="1">
      <c r="B19" s="125"/>
      <c r="C19" s="75"/>
      <c r="D19" s="126"/>
      <c r="E19" s="126"/>
      <c r="F19" s="126"/>
      <c r="G19" s="127"/>
      <c r="H19" s="127"/>
      <c r="I19" s="128"/>
      <c r="J19" s="129"/>
      <c r="K19" s="129"/>
      <c r="L19" s="128"/>
      <c r="M19" s="128"/>
      <c r="N19" s="130"/>
      <c r="O19" s="129"/>
      <c r="P19" s="130"/>
      <c r="Q19" s="131"/>
      <c r="R19" s="132"/>
      <c r="S19" s="133"/>
    </row>
    <row r="20" spans="2:19" s="79" customFormat="1" ht="30.75" customHeight="1" thickTop="1">
      <c r="B20" s="4" t="s">
        <v>59</v>
      </c>
      <c r="C20" s="5">
        <f aca="true" t="shared" si="0" ref="C20:M20">C21+C37+C38+C39+C40+C41+C42+C43+C44</f>
        <v>38259.734355</v>
      </c>
      <c r="D20" s="5">
        <f t="shared" si="0"/>
        <v>25870.103165000004</v>
      </c>
      <c r="E20" s="5">
        <f>E21+E37+E38+E39+E40+E41+E42+E43+E44</f>
        <v>23046.701368000005</v>
      </c>
      <c r="F20" s="5">
        <f>F21+F37+F38+F39+F40+F41+F42+F43+F44</f>
        <v>756.199215</v>
      </c>
      <c r="G20" s="5">
        <f t="shared" si="0"/>
        <v>9581.259274</v>
      </c>
      <c r="H20" s="5">
        <f>H21+H37+H38+H39+H40+H41+H42+H43+H44</f>
        <v>0</v>
      </c>
      <c r="I20" s="5">
        <f>I21+I37+I38+I39+I40+I41+I42+I43+I44</f>
        <v>8125.710000000001</v>
      </c>
      <c r="J20" s="5">
        <f t="shared" si="0"/>
        <v>56.193384</v>
      </c>
      <c r="K20" s="5">
        <f t="shared" si="0"/>
        <v>57.04035501</v>
      </c>
      <c r="L20" s="6">
        <f t="shared" si="0"/>
        <v>1387.2269700000002</v>
      </c>
      <c r="M20" s="6">
        <f t="shared" si="0"/>
        <v>97.181</v>
      </c>
      <c r="N20" s="76">
        <f>SUM(C20:M20)</f>
        <v>107237.34908601001</v>
      </c>
      <c r="O20" s="77">
        <f>O21+O37+O38+O41+O39</f>
        <v>-19832.85662785</v>
      </c>
      <c r="P20" s="76">
        <f aca="true" t="shared" si="1" ref="P20:P42">N20+O20</f>
        <v>87404.49245816</v>
      </c>
      <c r="Q20" s="77">
        <f>Q21+Q37+Q38+Q41+Q43</f>
        <v>-1614.7160000000001</v>
      </c>
      <c r="R20" s="78">
        <f>P20+Q20</f>
        <v>85789.77645816</v>
      </c>
      <c r="S20" s="76">
        <f>R20/$R$11*100</f>
        <v>7.506619515000591</v>
      </c>
    </row>
    <row r="21" spans="2:19" s="81" customFormat="1" ht="18.75" customHeight="1">
      <c r="B21" s="72" t="s">
        <v>60</v>
      </c>
      <c r="C21" s="5">
        <f>C22+C35+C36</f>
        <v>32928.250355</v>
      </c>
      <c r="D21" s="5">
        <f>D22+D35+D36</f>
        <v>20027.483000000004</v>
      </c>
      <c r="E21" s="6">
        <f>E22+E35+E36</f>
        <v>18712.248368000004</v>
      </c>
      <c r="F21" s="6">
        <f>F22+F35+F36</f>
        <v>661.829215</v>
      </c>
      <c r="G21" s="6">
        <f>G22+G35+G36</f>
        <v>9479.927834</v>
      </c>
      <c r="H21" s="6"/>
      <c r="I21" s="5">
        <f>I22+I35+I36</f>
        <v>3098.842</v>
      </c>
      <c r="J21" s="5"/>
      <c r="K21" s="8">
        <f>K22+K35+K36</f>
        <v>57.04035501</v>
      </c>
      <c r="L21" s="8">
        <f>L22+L35+L36</f>
        <v>349.69683</v>
      </c>
      <c r="M21" s="8">
        <f>M22+M35+M36</f>
        <v>55.422</v>
      </c>
      <c r="N21" s="76">
        <f aca="true" t="shared" si="2" ref="N21:N44">SUM(C21:M21)</f>
        <v>85370.73995701002</v>
      </c>
      <c r="O21" s="5">
        <f>O22+O35+O36</f>
        <v>-4745.74248785</v>
      </c>
      <c r="P21" s="8">
        <f t="shared" si="1"/>
        <v>80624.99746916002</v>
      </c>
      <c r="Q21" s="5">
        <f>Q22+Q35+Q36</f>
        <v>0</v>
      </c>
      <c r="R21" s="80">
        <f aca="true" t="shared" si="3" ref="R21:R42">P21+Q21</f>
        <v>80624.99746916002</v>
      </c>
      <c r="S21" s="8">
        <f aca="true" t="shared" si="4" ref="S21:S44">R21/$R$11*100</f>
        <v>7.054700506114951</v>
      </c>
    </row>
    <row r="22" spans="2:19" ht="28.5" customHeight="1">
      <c r="B22" s="82" t="s">
        <v>61</v>
      </c>
      <c r="C22" s="10">
        <f>C23+C27+C28+C33+C34</f>
        <v>27454.140866999995</v>
      </c>
      <c r="D22" s="10">
        <f>D23+D27+D28+D33+D34</f>
        <v>15236.588000000003</v>
      </c>
      <c r="E22" s="83">
        <f aca="true" t="shared" si="5" ref="E22:L22">E23+E27+E28+E33+E34</f>
        <v>0</v>
      </c>
      <c r="F22" s="83">
        <f t="shared" si="5"/>
        <v>0</v>
      </c>
      <c r="G22" s="84">
        <f t="shared" si="5"/>
        <v>855.018</v>
      </c>
      <c r="H22" s="83">
        <f t="shared" si="5"/>
        <v>0</v>
      </c>
      <c r="I22" s="10">
        <f>I23+I27+I28+I33+I34</f>
        <v>290.31600000000003</v>
      </c>
      <c r="J22" s="85">
        <f t="shared" si="5"/>
        <v>0</v>
      </c>
      <c r="K22" s="85">
        <f t="shared" si="5"/>
        <v>0</v>
      </c>
      <c r="L22" s="85">
        <f t="shared" si="5"/>
        <v>0</v>
      </c>
      <c r="M22" s="85"/>
      <c r="N22" s="76">
        <f t="shared" si="2"/>
        <v>43836.06286699999</v>
      </c>
      <c r="O22" s="85">
        <f>O23+O27+O28+O33+O34</f>
        <v>0</v>
      </c>
      <c r="P22" s="10">
        <f t="shared" si="1"/>
        <v>43836.06286699999</v>
      </c>
      <c r="Q22" s="85">
        <f>Q23+Q27+Q28+Q33+Q34</f>
        <v>0</v>
      </c>
      <c r="R22" s="8">
        <f t="shared" si="3"/>
        <v>43836.06286699999</v>
      </c>
      <c r="S22" s="10">
        <f t="shared" si="4"/>
        <v>3.8356626927300486</v>
      </c>
    </row>
    <row r="23" spans="2:19" ht="33.75" customHeight="1">
      <c r="B23" s="86" t="s">
        <v>62</v>
      </c>
      <c r="C23" s="10">
        <f aca="true" t="shared" si="6" ref="C23:H23">C24+C25+C26</f>
        <v>5490.439821</v>
      </c>
      <c r="D23" s="10">
        <f>D24+D25+D26</f>
        <v>6095.739000000001</v>
      </c>
      <c r="E23" s="83">
        <f t="shared" si="6"/>
        <v>0</v>
      </c>
      <c r="F23" s="83">
        <f t="shared" si="6"/>
        <v>0</v>
      </c>
      <c r="G23" s="83">
        <f t="shared" si="6"/>
        <v>0</v>
      </c>
      <c r="H23" s="83">
        <f t="shared" si="6"/>
        <v>0</v>
      </c>
      <c r="I23" s="83">
        <f>I24+I25+I26</f>
        <v>0</v>
      </c>
      <c r="J23" s="85">
        <f>J24+J25+J26</f>
        <v>0</v>
      </c>
      <c r="K23" s="2">
        <f>K24+K25+K26</f>
        <v>0</v>
      </c>
      <c r="L23" s="85">
        <f>L24+L25+L26</f>
        <v>0</v>
      </c>
      <c r="M23" s="85">
        <f>M24+M25+M26</f>
        <v>0</v>
      </c>
      <c r="N23" s="76">
        <f t="shared" si="2"/>
        <v>11586.178821000001</v>
      </c>
      <c r="O23" s="85">
        <f>O24+O25+O26</f>
        <v>0</v>
      </c>
      <c r="P23" s="10">
        <f t="shared" si="1"/>
        <v>11586.178821000001</v>
      </c>
      <c r="Q23" s="85">
        <f>Q24+Q25+Q26</f>
        <v>0</v>
      </c>
      <c r="R23" s="8">
        <f t="shared" si="3"/>
        <v>11586.178821000001</v>
      </c>
      <c r="S23" s="10">
        <f>R23/$R$11*100</f>
        <v>1.013792547698527</v>
      </c>
    </row>
    <row r="24" spans="2:19" ht="22.5" customHeight="1">
      <c r="B24" s="87" t="s">
        <v>63</v>
      </c>
      <c r="C24" s="2">
        <v>3848.567</v>
      </c>
      <c r="D24" s="2">
        <v>10.626</v>
      </c>
      <c r="E24" s="83"/>
      <c r="F24" s="83"/>
      <c r="G24" s="83"/>
      <c r="H24" s="83"/>
      <c r="I24" s="10"/>
      <c r="J24" s="2"/>
      <c r="K24" s="2"/>
      <c r="L24" s="2"/>
      <c r="M24" s="2"/>
      <c r="N24" s="76">
        <f t="shared" si="2"/>
        <v>3859.193</v>
      </c>
      <c r="O24" s="2"/>
      <c r="P24" s="10">
        <f t="shared" si="1"/>
        <v>3859.193</v>
      </c>
      <c r="Q24" s="2"/>
      <c r="R24" s="8">
        <f t="shared" si="3"/>
        <v>3859.193</v>
      </c>
      <c r="S24" s="10">
        <f>R24/$R$11*100</f>
        <v>0.3376800206500387</v>
      </c>
    </row>
    <row r="25" spans="2:19" ht="30" customHeight="1">
      <c r="B25" s="87" t="s">
        <v>64</v>
      </c>
      <c r="C25" s="2">
        <v>668.3818209999997</v>
      </c>
      <c r="D25" s="2">
        <v>6081.272000000001</v>
      </c>
      <c r="E25" s="74"/>
      <c r="F25" s="74"/>
      <c r="G25" s="74"/>
      <c r="H25" s="74"/>
      <c r="I25" s="10"/>
      <c r="J25" s="2"/>
      <c r="K25" s="2"/>
      <c r="L25" s="2"/>
      <c r="M25" s="2"/>
      <c r="N25" s="76">
        <f t="shared" si="2"/>
        <v>6749.653821000001</v>
      </c>
      <c r="O25" s="2"/>
      <c r="P25" s="10">
        <f t="shared" si="1"/>
        <v>6749.653821000001</v>
      </c>
      <c r="Q25" s="2"/>
      <c r="R25" s="8">
        <f t="shared" si="3"/>
        <v>6749.653821000001</v>
      </c>
      <c r="S25" s="10">
        <f>R25/$R$11*100</f>
        <v>0.5905958167046564</v>
      </c>
    </row>
    <row r="26" spans="2:19" ht="36" customHeight="1">
      <c r="B26" s="88" t="s">
        <v>65</v>
      </c>
      <c r="C26" s="2">
        <v>973.491</v>
      </c>
      <c r="D26" s="2">
        <v>3.841</v>
      </c>
      <c r="E26" s="74"/>
      <c r="F26" s="74"/>
      <c r="G26" s="74"/>
      <c r="H26" s="74"/>
      <c r="I26" s="10"/>
      <c r="J26" s="2"/>
      <c r="K26" s="2"/>
      <c r="L26" s="2"/>
      <c r="M26" s="2"/>
      <c r="N26" s="76">
        <f t="shared" si="2"/>
        <v>977.332</v>
      </c>
      <c r="O26" s="2"/>
      <c r="P26" s="10">
        <f t="shared" si="1"/>
        <v>977.332</v>
      </c>
      <c r="Q26" s="2"/>
      <c r="R26" s="8">
        <f t="shared" si="3"/>
        <v>977.332</v>
      </c>
      <c r="S26" s="10">
        <f t="shared" si="4"/>
        <v>0.0855167103438319</v>
      </c>
    </row>
    <row r="27" spans="2:19" ht="23.25" customHeight="1">
      <c r="B27" s="86" t="s">
        <v>66</v>
      </c>
      <c r="C27" s="2">
        <v>-27.329</v>
      </c>
      <c r="D27" s="2">
        <v>4140.649</v>
      </c>
      <c r="E27" s="83"/>
      <c r="F27" s="83"/>
      <c r="G27" s="83"/>
      <c r="H27" s="83"/>
      <c r="I27" s="10"/>
      <c r="J27" s="2"/>
      <c r="K27" s="2"/>
      <c r="L27" s="2"/>
      <c r="M27" s="2"/>
      <c r="N27" s="76">
        <f t="shared" si="2"/>
        <v>4113.320000000001</v>
      </c>
      <c r="O27" s="2"/>
      <c r="P27" s="10">
        <f t="shared" si="1"/>
        <v>4113.320000000001</v>
      </c>
      <c r="Q27" s="2"/>
      <c r="R27" s="8">
        <f t="shared" si="3"/>
        <v>4113.320000000001</v>
      </c>
      <c r="S27" s="10">
        <f t="shared" si="4"/>
        <v>0.3599161748428279</v>
      </c>
    </row>
    <row r="28" spans="2:19" ht="36.75" customHeight="1">
      <c r="B28" s="89" t="s">
        <v>67</v>
      </c>
      <c r="C28" s="7">
        <f>SUM(C29:C32)</f>
        <v>21658.635046</v>
      </c>
      <c r="D28" s="7">
        <f>D29+D30+D31+D32</f>
        <v>4906.323</v>
      </c>
      <c r="E28" s="74">
        <f aca="true" t="shared" si="7" ref="E28:M28">E29+E30+E31+E32</f>
        <v>0</v>
      </c>
      <c r="F28" s="74">
        <f t="shared" si="7"/>
        <v>0</v>
      </c>
      <c r="G28" s="90">
        <f t="shared" si="7"/>
        <v>855.018</v>
      </c>
      <c r="H28" s="74">
        <f t="shared" si="7"/>
        <v>0</v>
      </c>
      <c r="I28" s="7">
        <f>I29+I30+I31+I32</f>
        <v>48.166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2">
        <f t="shared" si="7"/>
        <v>0</v>
      </c>
      <c r="N28" s="76">
        <f t="shared" si="2"/>
        <v>27468.142046</v>
      </c>
      <c r="O28" s="2">
        <f>O29+O30+O31</f>
        <v>0</v>
      </c>
      <c r="P28" s="10">
        <f t="shared" si="1"/>
        <v>27468.142046</v>
      </c>
      <c r="Q28" s="2">
        <f>Q29+Q30+Q31</f>
        <v>0</v>
      </c>
      <c r="R28" s="8">
        <f t="shared" si="3"/>
        <v>27468.142046</v>
      </c>
      <c r="S28" s="10">
        <f t="shared" si="4"/>
        <v>2.403466935525504</v>
      </c>
    </row>
    <row r="29" spans="2:19" ht="25.5" customHeight="1">
      <c r="B29" s="87" t="s">
        <v>68</v>
      </c>
      <c r="C29" s="2">
        <v>13149.494999999999</v>
      </c>
      <c r="D29" s="2">
        <v>3805.13</v>
      </c>
      <c r="E29" s="83"/>
      <c r="F29" s="83"/>
      <c r="G29" s="83"/>
      <c r="H29" s="83"/>
      <c r="I29" s="10"/>
      <c r="J29" s="2"/>
      <c r="K29" s="2"/>
      <c r="L29" s="2"/>
      <c r="M29" s="2"/>
      <c r="N29" s="76">
        <f t="shared" si="2"/>
        <v>16954.625</v>
      </c>
      <c r="O29" s="2"/>
      <c r="P29" s="10">
        <f t="shared" si="1"/>
        <v>16954.625</v>
      </c>
      <c r="Q29" s="2"/>
      <c r="R29" s="8">
        <f t="shared" si="3"/>
        <v>16954.625</v>
      </c>
      <c r="S29" s="10">
        <f t="shared" si="4"/>
        <v>1.4835324691233795</v>
      </c>
    </row>
    <row r="30" spans="2:19" ht="20.25" customHeight="1">
      <c r="B30" s="87" t="s">
        <v>69</v>
      </c>
      <c r="C30" s="2">
        <v>7752.029</v>
      </c>
      <c r="D30" s="2"/>
      <c r="E30" s="74"/>
      <c r="F30" s="74"/>
      <c r="G30" s="74"/>
      <c r="H30" s="74"/>
      <c r="I30" s="74"/>
      <c r="J30" s="2"/>
      <c r="K30" s="2"/>
      <c r="L30" s="2"/>
      <c r="M30" s="2"/>
      <c r="N30" s="76">
        <f t="shared" si="2"/>
        <v>7752.029</v>
      </c>
      <c r="O30" s="2"/>
      <c r="P30" s="10">
        <f t="shared" si="1"/>
        <v>7752.029</v>
      </c>
      <c r="Q30" s="2"/>
      <c r="R30" s="8">
        <f t="shared" si="3"/>
        <v>7752.029</v>
      </c>
      <c r="S30" s="10">
        <f t="shared" si="4"/>
        <v>0.6783038093196425</v>
      </c>
    </row>
    <row r="31" spans="2:19" s="92" customFormat="1" ht="36.75" customHeight="1">
      <c r="B31" s="91" t="s">
        <v>70</v>
      </c>
      <c r="C31" s="2">
        <v>226.68204599999999</v>
      </c>
      <c r="D31" s="2">
        <v>21.532</v>
      </c>
      <c r="E31" s="74"/>
      <c r="F31" s="74">
        <v>0</v>
      </c>
      <c r="G31" s="74">
        <v>855.018</v>
      </c>
      <c r="H31" s="74"/>
      <c r="I31" s="2">
        <v>0</v>
      </c>
      <c r="J31" s="2"/>
      <c r="K31" s="2"/>
      <c r="L31" s="2"/>
      <c r="M31" s="2"/>
      <c r="N31" s="76">
        <f t="shared" si="2"/>
        <v>1103.232046</v>
      </c>
      <c r="O31" s="2"/>
      <c r="P31" s="10">
        <f t="shared" si="1"/>
        <v>1103.232046</v>
      </c>
      <c r="Q31" s="2"/>
      <c r="R31" s="8">
        <f t="shared" si="3"/>
        <v>1103.232046</v>
      </c>
      <c r="S31" s="10">
        <f t="shared" si="4"/>
        <v>0.09653298502434693</v>
      </c>
    </row>
    <row r="32" spans="2:19" ht="58.5" customHeight="1">
      <c r="B32" s="91" t="s">
        <v>71</v>
      </c>
      <c r="C32" s="2">
        <v>530.429</v>
      </c>
      <c r="D32" s="2">
        <v>1079.661</v>
      </c>
      <c r="E32" s="74"/>
      <c r="F32" s="74"/>
      <c r="G32" s="74"/>
      <c r="H32" s="74"/>
      <c r="I32" s="2">
        <v>48.166</v>
      </c>
      <c r="J32" s="93"/>
      <c r="K32" s="2"/>
      <c r="L32" s="2"/>
      <c r="M32" s="2"/>
      <c r="N32" s="76">
        <f t="shared" si="2"/>
        <v>1658.256</v>
      </c>
      <c r="O32" s="2"/>
      <c r="P32" s="10">
        <f t="shared" si="1"/>
        <v>1658.256</v>
      </c>
      <c r="Q32" s="2"/>
      <c r="R32" s="8">
        <f t="shared" si="3"/>
        <v>1658.256</v>
      </c>
      <c r="S32" s="10">
        <f t="shared" si="4"/>
        <v>0.14509767205813512</v>
      </c>
    </row>
    <row r="33" spans="2:19" ht="36" customHeight="1">
      <c r="B33" s="89" t="s">
        <v>72</v>
      </c>
      <c r="C33" s="2">
        <v>313.795</v>
      </c>
      <c r="D33" s="2">
        <v>0</v>
      </c>
      <c r="E33" s="74"/>
      <c r="F33" s="74"/>
      <c r="G33" s="74"/>
      <c r="H33" s="74"/>
      <c r="I33" s="2">
        <v>0</v>
      </c>
      <c r="J33" s="2"/>
      <c r="K33" s="2"/>
      <c r="L33" s="2"/>
      <c r="M33" s="2"/>
      <c r="N33" s="76">
        <f t="shared" si="2"/>
        <v>313.795</v>
      </c>
      <c r="O33" s="2"/>
      <c r="P33" s="10">
        <f t="shared" si="1"/>
        <v>313.795</v>
      </c>
      <c r="Q33" s="2"/>
      <c r="R33" s="8">
        <f t="shared" si="3"/>
        <v>313.795</v>
      </c>
      <c r="S33" s="10">
        <f t="shared" si="4"/>
        <v>0.027457113982088718</v>
      </c>
    </row>
    <row r="34" spans="2:19" ht="33" customHeight="1">
      <c r="B34" s="94" t="s">
        <v>73</v>
      </c>
      <c r="C34" s="2">
        <v>18.6</v>
      </c>
      <c r="D34" s="2">
        <v>93.877</v>
      </c>
      <c r="E34" s="74"/>
      <c r="F34" s="74"/>
      <c r="G34" s="74"/>
      <c r="H34" s="74"/>
      <c r="I34" s="2">
        <v>242.15</v>
      </c>
      <c r="J34" s="2"/>
      <c r="K34" s="2"/>
      <c r="L34" s="2"/>
      <c r="M34" s="2"/>
      <c r="N34" s="76">
        <f t="shared" si="2"/>
        <v>354.627</v>
      </c>
      <c r="O34" s="2"/>
      <c r="P34" s="10">
        <f t="shared" si="1"/>
        <v>354.627</v>
      </c>
      <c r="Q34" s="2"/>
      <c r="R34" s="8">
        <f t="shared" si="3"/>
        <v>354.627</v>
      </c>
      <c r="S34" s="10">
        <f t="shared" si="4"/>
        <v>0.031029920681101282</v>
      </c>
    </row>
    <row r="35" spans="2:19" ht="27.75" customHeight="1">
      <c r="B35" s="95" t="s">
        <v>74</v>
      </c>
      <c r="C35" s="2">
        <v>2564.737488</v>
      </c>
      <c r="D35" s="2"/>
      <c r="E35" s="74">
        <v>18695.329368000002</v>
      </c>
      <c r="F35" s="74">
        <v>658.568215</v>
      </c>
      <c r="G35" s="74">
        <v>8619.099834</v>
      </c>
      <c r="H35" s="74"/>
      <c r="I35" s="2">
        <v>0.217</v>
      </c>
      <c r="J35" s="2"/>
      <c r="K35" s="2"/>
      <c r="L35" s="2"/>
      <c r="M35" s="2"/>
      <c r="N35" s="76">
        <f t="shared" si="2"/>
        <v>30537.951905</v>
      </c>
      <c r="O35" s="96">
        <v>-41.482000000000006</v>
      </c>
      <c r="P35" s="10">
        <f t="shared" si="1"/>
        <v>30496.469905</v>
      </c>
      <c r="Q35" s="2"/>
      <c r="R35" s="8">
        <f t="shared" si="3"/>
        <v>30496.469905</v>
      </c>
      <c r="S35" s="10">
        <f t="shared" si="4"/>
        <v>2.668446120023975</v>
      </c>
    </row>
    <row r="36" spans="2:19" ht="27" customHeight="1">
      <c r="B36" s="97" t="s">
        <v>75</v>
      </c>
      <c r="C36" s="2">
        <v>2909.372</v>
      </c>
      <c r="D36" s="2">
        <v>4790.895</v>
      </c>
      <c r="E36" s="2">
        <v>16.919</v>
      </c>
      <c r="F36" s="2">
        <v>3.261</v>
      </c>
      <c r="G36" s="2">
        <v>5.81</v>
      </c>
      <c r="H36" s="74"/>
      <c r="I36" s="2">
        <v>2808.309</v>
      </c>
      <c r="J36" s="98"/>
      <c r="K36" s="2">
        <v>57.04035501</v>
      </c>
      <c r="L36" s="2">
        <v>349.69683</v>
      </c>
      <c r="M36" s="2">
        <v>55.422</v>
      </c>
      <c r="N36" s="76">
        <f t="shared" si="2"/>
        <v>10996.725185010002</v>
      </c>
      <c r="O36" s="96">
        <v>-4704.26048785</v>
      </c>
      <c r="P36" s="10">
        <f t="shared" si="1"/>
        <v>6292.464697160002</v>
      </c>
      <c r="Q36" s="2"/>
      <c r="R36" s="8">
        <f t="shared" si="3"/>
        <v>6292.464697160002</v>
      </c>
      <c r="S36" s="10">
        <f t="shared" si="4"/>
        <v>0.5505916933609253</v>
      </c>
    </row>
    <row r="37" spans="2:19" ht="24" customHeight="1">
      <c r="B37" s="99" t="s">
        <v>76</v>
      </c>
      <c r="C37" s="2"/>
      <c r="D37" s="2">
        <v>4881.522</v>
      </c>
      <c r="E37" s="74">
        <v>4334.361</v>
      </c>
      <c r="F37" s="74">
        <v>0</v>
      </c>
      <c r="G37" s="74">
        <v>101.132</v>
      </c>
      <c r="H37" s="74"/>
      <c r="I37" s="2">
        <v>4718.447</v>
      </c>
      <c r="J37" s="2">
        <v>14.122000000000002</v>
      </c>
      <c r="K37" s="2"/>
      <c r="L37" s="2">
        <v>1037.53014</v>
      </c>
      <c r="M37" s="9"/>
      <c r="N37" s="76">
        <f t="shared" si="2"/>
        <v>15087.11414</v>
      </c>
      <c r="O37" s="7">
        <f>-N37</f>
        <v>-15087.11414</v>
      </c>
      <c r="P37" s="10">
        <f t="shared" si="1"/>
        <v>0</v>
      </c>
      <c r="Q37" s="2"/>
      <c r="R37" s="8">
        <f t="shared" si="3"/>
        <v>0</v>
      </c>
      <c r="S37" s="10">
        <f t="shared" si="4"/>
        <v>0</v>
      </c>
    </row>
    <row r="38" spans="2:19" ht="23.25" customHeight="1">
      <c r="B38" s="100" t="s">
        <v>77</v>
      </c>
      <c r="C38" s="2">
        <v>126.569</v>
      </c>
      <c r="D38" s="2">
        <v>48.692</v>
      </c>
      <c r="E38" s="74"/>
      <c r="F38" s="74"/>
      <c r="G38" s="74"/>
      <c r="H38" s="74"/>
      <c r="I38" s="2">
        <v>113.955</v>
      </c>
      <c r="J38" s="98"/>
      <c r="K38" s="2"/>
      <c r="L38" s="2"/>
      <c r="M38" s="2"/>
      <c r="N38" s="76">
        <f t="shared" si="2"/>
        <v>289.216</v>
      </c>
      <c r="O38" s="2">
        <v>0</v>
      </c>
      <c r="P38" s="10">
        <f t="shared" si="1"/>
        <v>289.216</v>
      </c>
      <c r="Q38" s="2"/>
      <c r="R38" s="8">
        <f t="shared" si="3"/>
        <v>289.216</v>
      </c>
      <c r="S38" s="10">
        <f t="shared" si="4"/>
        <v>0.02530644744958897</v>
      </c>
    </row>
    <row r="39" spans="2:19" ht="20.25" customHeight="1">
      <c r="B39" s="52" t="s">
        <v>78</v>
      </c>
      <c r="C39" s="2">
        <v>0</v>
      </c>
      <c r="D39" s="2">
        <v>0.026451</v>
      </c>
      <c r="E39" s="2"/>
      <c r="F39" s="2"/>
      <c r="G39" s="2">
        <v>0</v>
      </c>
      <c r="H39" s="2"/>
      <c r="I39" s="2"/>
      <c r="J39" s="2"/>
      <c r="K39" s="2"/>
      <c r="L39" s="2">
        <v>0</v>
      </c>
      <c r="M39" s="2"/>
      <c r="N39" s="76">
        <f t="shared" si="2"/>
        <v>0.026451</v>
      </c>
      <c r="O39" s="7"/>
      <c r="P39" s="10">
        <f t="shared" si="1"/>
        <v>0.026451</v>
      </c>
      <c r="Q39" s="2"/>
      <c r="R39" s="8">
        <f t="shared" si="3"/>
        <v>0.026451</v>
      </c>
      <c r="S39" s="10">
        <f t="shared" si="4"/>
        <v>2.3144668396253243E-06</v>
      </c>
    </row>
    <row r="40" spans="2:19" ht="33" customHeight="1">
      <c r="B40" s="101" t="s">
        <v>79</v>
      </c>
      <c r="C40" s="2">
        <v>0</v>
      </c>
      <c r="D40" s="2">
        <v>1.966446</v>
      </c>
      <c r="E40" s="2">
        <v>0</v>
      </c>
      <c r="F40" s="2">
        <v>0</v>
      </c>
      <c r="G40" s="2">
        <v>0</v>
      </c>
      <c r="H40" s="2"/>
      <c r="I40" s="2">
        <v>0.1130000000000001</v>
      </c>
      <c r="J40" s="2">
        <v>0.001049</v>
      </c>
      <c r="K40" s="2"/>
      <c r="L40" s="2"/>
      <c r="M40" s="2"/>
      <c r="N40" s="76">
        <f t="shared" si="2"/>
        <v>2.080495</v>
      </c>
      <c r="O40" s="2"/>
      <c r="P40" s="10">
        <f t="shared" si="1"/>
        <v>2.080495</v>
      </c>
      <c r="Q40" s="2"/>
      <c r="R40" s="8">
        <f t="shared" si="3"/>
        <v>2.080495</v>
      </c>
      <c r="S40" s="10">
        <f t="shared" si="4"/>
        <v>0.00018204365383185094</v>
      </c>
    </row>
    <row r="41" spans="2:19" ht="24" customHeight="1">
      <c r="B41" s="52" t="s">
        <v>80</v>
      </c>
      <c r="C41" s="2">
        <v>1572.957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2">
        <v>41.759</v>
      </c>
      <c r="N41" s="76">
        <f>SUM(C41:M41)</f>
        <v>1614.7160000000001</v>
      </c>
      <c r="O41" s="2"/>
      <c r="P41" s="10">
        <f t="shared" si="1"/>
        <v>1614.7160000000001</v>
      </c>
      <c r="Q41" s="2">
        <f>-P41</f>
        <v>-1614.7160000000001</v>
      </c>
      <c r="R41" s="102">
        <f t="shared" si="3"/>
        <v>0</v>
      </c>
      <c r="S41" s="10">
        <f t="shared" si="4"/>
        <v>0</v>
      </c>
    </row>
    <row r="42" spans="2:19" ht="22.5" customHeight="1">
      <c r="B42" s="103" t="s">
        <v>81</v>
      </c>
      <c r="C42" s="2">
        <v>-139.79</v>
      </c>
      <c r="D42" s="2">
        <v>0.023</v>
      </c>
      <c r="E42" s="2"/>
      <c r="F42" s="2"/>
      <c r="G42" s="2"/>
      <c r="H42" s="2"/>
      <c r="I42" s="2">
        <v>0</v>
      </c>
      <c r="J42" s="2"/>
      <c r="K42" s="2"/>
      <c r="L42" s="2"/>
      <c r="M42" s="2"/>
      <c r="N42" s="76">
        <f t="shared" si="2"/>
        <v>-139.767</v>
      </c>
      <c r="O42" s="2"/>
      <c r="P42" s="10">
        <f t="shared" si="1"/>
        <v>-139.767</v>
      </c>
      <c r="Q42" s="2"/>
      <c r="R42" s="102">
        <f t="shared" si="3"/>
        <v>-139.767</v>
      </c>
      <c r="S42" s="10">
        <f t="shared" si="4"/>
        <v>-0.012229635430566432</v>
      </c>
    </row>
    <row r="43" spans="2:19" ht="26.25" customHeight="1">
      <c r="B43" s="103" t="s">
        <v>82</v>
      </c>
      <c r="C43" s="2">
        <v>17.647</v>
      </c>
      <c r="D43" s="2">
        <v>40.697</v>
      </c>
      <c r="E43" s="2"/>
      <c r="F43" s="2">
        <v>9.049</v>
      </c>
      <c r="G43" s="2"/>
      <c r="H43" s="2"/>
      <c r="I43" s="2">
        <v>8.633</v>
      </c>
      <c r="J43" s="2"/>
      <c r="K43" s="2"/>
      <c r="L43" s="2"/>
      <c r="M43" s="2"/>
      <c r="N43" s="76">
        <f t="shared" si="2"/>
        <v>76.026</v>
      </c>
      <c r="O43" s="2"/>
      <c r="P43" s="10">
        <f>N43+O43</f>
        <v>76.026</v>
      </c>
      <c r="Q43" s="2"/>
      <c r="R43" s="102">
        <f>P43+Q43</f>
        <v>76.026</v>
      </c>
      <c r="S43" s="10">
        <f t="shared" si="4"/>
        <v>0.006652287473039011</v>
      </c>
    </row>
    <row r="44" spans="2:19" ht="51" customHeight="1">
      <c r="B44" s="103" t="s">
        <v>83</v>
      </c>
      <c r="C44" s="2">
        <v>3754.1010000000006</v>
      </c>
      <c r="D44" s="2">
        <v>869.6932680000001</v>
      </c>
      <c r="E44" s="2">
        <v>0.092</v>
      </c>
      <c r="F44" s="2">
        <v>85.321</v>
      </c>
      <c r="G44" s="2">
        <v>0.19944</v>
      </c>
      <c r="H44" s="2"/>
      <c r="I44" s="2">
        <v>185.72000000000003</v>
      </c>
      <c r="J44" s="2">
        <v>42.070335</v>
      </c>
      <c r="K44" s="2"/>
      <c r="L44" s="2"/>
      <c r="M44" s="2"/>
      <c r="N44" s="76">
        <f t="shared" si="2"/>
        <v>4937.197043000001</v>
      </c>
      <c r="O44" s="2"/>
      <c r="P44" s="10">
        <f>N44+O44</f>
        <v>4937.197043000001</v>
      </c>
      <c r="Q44" s="2"/>
      <c r="R44" s="102">
        <f>P44+Q44</f>
        <v>4937.197043000001</v>
      </c>
      <c r="S44" s="10">
        <f t="shared" si="4"/>
        <v>0.43200555127290874</v>
      </c>
    </row>
    <row r="45" spans="2:19" ht="25.5" customHeight="1">
      <c r="B45" s="10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76"/>
      <c r="O45" s="2"/>
      <c r="P45" s="10"/>
      <c r="Q45" s="2"/>
      <c r="R45" s="102"/>
      <c r="S45" s="10"/>
    </row>
    <row r="46" spans="2:19" s="81" customFormat="1" ht="30.75" customHeight="1">
      <c r="B46" s="4" t="s">
        <v>84</v>
      </c>
      <c r="C46" s="5">
        <f>C47+C60+C63+C66</f>
        <v>54825.324</v>
      </c>
      <c r="D46" s="5">
        <f aca="true" t="shared" si="8" ref="D46:M46">D47+D60+D63+D66+D67</f>
        <v>19386.962671</v>
      </c>
      <c r="E46" s="5">
        <f>E47+E60+E63+E66+E67</f>
        <v>24181.706456000004</v>
      </c>
      <c r="F46" s="5">
        <f t="shared" si="8"/>
        <v>1042.8062149999998</v>
      </c>
      <c r="G46" s="5">
        <f>G47+G60+G63+G66+G67</f>
        <v>12914.927478000001</v>
      </c>
      <c r="H46" s="5">
        <f t="shared" si="8"/>
        <v>0</v>
      </c>
      <c r="I46" s="5">
        <f t="shared" si="8"/>
        <v>7093.643000000001</v>
      </c>
      <c r="J46" s="5">
        <f>J47+J60+J63+J66+J67</f>
        <v>43.423798000000005</v>
      </c>
      <c r="K46" s="5">
        <f>K47+K60+K63+K66+K67</f>
        <v>23.01200905</v>
      </c>
      <c r="L46" s="8">
        <f t="shared" si="8"/>
        <v>1378.40735</v>
      </c>
      <c r="M46" s="8">
        <f t="shared" si="8"/>
        <v>90.856</v>
      </c>
      <c r="N46" s="8">
        <f>SUM(C46:M46)</f>
        <v>120981.06897705</v>
      </c>
      <c r="O46" s="5">
        <f>O47+O60+O63+O66+O67</f>
        <v>-19832.856627849997</v>
      </c>
      <c r="P46" s="8">
        <f aca="true" t="shared" si="9" ref="P46:P66">N46+O46</f>
        <v>101148.21234920001</v>
      </c>
      <c r="Q46" s="5">
        <f>Q47+Q60+Q63+Q66+Q67</f>
        <v>-724.192</v>
      </c>
      <c r="R46" s="80">
        <f aca="true" t="shared" si="10" ref="R46:R66">P46+Q46</f>
        <v>100424.02034920001</v>
      </c>
      <c r="S46" s="8">
        <f>R46/$R$11*100</f>
        <v>8.787118256401733</v>
      </c>
    </row>
    <row r="47" spans="2:19" ht="19.5" customHeight="1">
      <c r="B47" s="104" t="s">
        <v>85</v>
      </c>
      <c r="C47" s="5">
        <f>SUM(C48:C52)+C59</f>
        <v>53784.174</v>
      </c>
      <c r="D47" s="5">
        <f>D48+D49+D50+D51+D52+D59</f>
        <v>16585.070671</v>
      </c>
      <c r="E47" s="6">
        <f>E48+E49+E50+E51+E52+E59</f>
        <v>24187.215456</v>
      </c>
      <c r="F47" s="6">
        <f aca="true" t="shared" si="11" ref="F47:L47">F48+F49+F50+F51+F52+F59</f>
        <v>1052.079215</v>
      </c>
      <c r="G47" s="6">
        <f t="shared" si="11"/>
        <v>12927.833478</v>
      </c>
      <c r="H47" s="6">
        <f t="shared" si="11"/>
        <v>0</v>
      </c>
      <c r="I47" s="5">
        <f>I48+I49+I50+I51+I52+I59</f>
        <v>7045.8060000000005</v>
      </c>
      <c r="J47" s="5">
        <f t="shared" si="11"/>
        <v>43.426357</v>
      </c>
      <c r="K47" s="102">
        <f t="shared" si="11"/>
        <v>23.01200905</v>
      </c>
      <c r="L47" s="5">
        <f t="shared" si="11"/>
        <v>492.03746</v>
      </c>
      <c r="M47" s="5">
        <f>M48+M49+M50+M51+M52+M59</f>
        <v>16.146</v>
      </c>
      <c r="N47" s="8">
        <f aca="true" t="shared" si="12" ref="N47:N68">SUM(C47:M47)</f>
        <v>116156.80064605</v>
      </c>
      <c r="O47" s="5">
        <f>O48+O49+O50+O51+O52+O59</f>
        <v>-19784.550717849997</v>
      </c>
      <c r="P47" s="10">
        <f t="shared" si="9"/>
        <v>96372.2499282</v>
      </c>
      <c r="Q47" s="5">
        <f>Q48+Q49+Q50+Q51+Q52+Q59</f>
        <v>0</v>
      </c>
      <c r="R47" s="102">
        <f t="shared" si="10"/>
        <v>96372.2499282</v>
      </c>
      <c r="S47" s="10">
        <f aca="true" t="shared" si="13" ref="S47:S66">R47/$R$11*100</f>
        <v>8.4325876798194</v>
      </c>
    </row>
    <row r="48" spans="1:19" ht="23.25" customHeight="1">
      <c r="A48" s="105"/>
      <c r="B48" s="106" t="s">
        <v>86</v>
      </c>
      <c r="C48" s="107">
        <v>13846.08</v>
      </c>
      <c r="D48" s="108">
        <v>8806.637489</v>
      </c>
      <c r="E48" s="83">
        <v>90.300871</v>
      </c>
      <c r="F48" s="83">
        <v>36.865</v>
      </c>
      <c r="G48" s="83">
        <v>75.448</v>
      </c>
      <c r="H48" s="83"/>
      <c r="I48" s="85">
        <v>4725.948</v>
      </c>
      <c r="J48" s="108"/>
      <c r="K48" s="85"/>
      <c r="L48" s="108">
        <v>153.30246</v>
      </c>
      <c r="M48" s="108">
        <v>1.23</v>
      </c>
      <c r="N48" s="8">
        <f>SUM(C48:M48)</f>
        <v>27735.811820000003</v>
      </c>
      <c r="O48" s="9"/>
      <c r="P48" s="10">
        <f t="shared" si="9"/>
        <v>27735.811820000003</v>
      </c>
      <c r="Q48" s="9"/>
      <c r="R48" s="102">
        <f t="shared" si="10"/>
        <v>27735.811820000003</v>
      </c>
      <c r="S48" s="10">
        <f t="shared" si="13"/>
        <v>2.426888084665159</v>
      </c>
    </row>
    <row r="49" spans="1:19" ht="23.25" customHeight="1">
      <c r="A49" s="105"/>
      <c r="B49" s="106" t="s">
        <v>87</v>
      </c>
      <c r="C49" s="108">
        <v>2234.504</v>
      </c>
      <c r="D49" s="108">
        <v>4567.748117</v>
      </c>
      <c r="E49" s="83">
        <v>141.953</v>
      </c>
      <c r="F49" s="83">
        <v>7.781</v>
      </c>
      <c r="G49" s="109">
        <v>8854.29</v>
      </c>
      <c r="H49" s="83">
        <v>0</v>
      </c>
      <c r="I49" s="85">
        <v>1411.718</v>
      </c>
      <c r="J49" s="85"/>
      <c r="K49" s="85">
        <v>3.55761021</v>
      </c>
      <c r="L49" s="85">
        <v>331.87565</v>
      </c>
      <c r="M49" s="85">
        <v>12.612</v>
      </c>
      <c r="N49" s="8">
        <f>SUM(C49:M49)</f>
        <v>17566.039377210003</v>
      </c>
      <c r="O49" s="7">
        <v>-4562.544658999999</v>
      </c>
      <c r="P49" s="10">
        <f t="shared" si="9"/>
        <v>13003.494718210004</v>
      </c>
      <c r="Q49" s="9"/>
      <c r="R49" s="102">
        <f t="shared" si="10"/>
        <v>13003.494718210004</v>
      </c>
      <c r="S49" s="10">
        <f t="shared" si="13"/>
        <v>1.1378079212332275</v>
      </c>
    </row>
    <row r="50" spans="1:19" ht="17.25" customHeight="1">
      <c r="A50" s="105"/>
      <c r="B50" s="106" t="s">
        <v>88</v>
      </c>
      <c r="C50" s="108">
        <v>3429.345</v>
      </c>
      <c r="D50" s="108">
        <v>121.134</v>
      </c>
      <c r="E50" s="83">
        <v>3.123</v>
      </c>
      <c r="F50" s="83">
        <v>0.543</v>
      </c>
      <c r="G50" s="83">
        <v>1.58</v>
      </c>
      <c r="H50" s="83">
        <v>0</v>
      </c>
      <c r="I50" s="85">
        <v>0.03</v>
      </c>
      <c r="J50" s="85">
        <v>0</v>
      </c>
      <c r="K50" s="108">
        <v>19.45439884</v>
      </c>
      <c r="L50" s="85">
        <v>6.85935</v>
      </c>
      <c r="M50" s="85"/>
      <c r="N50" s="8">
        <f t="shared" si="12"/>
        <v>3582.0687488400004</v>
      </c>
      <c r="O50" s="7">
        <v>-14.49317885</v>
      </c>
      <c r="P50" s="10">
        <f t="shared" si="9"/>
        <v>3567.5755699900005</v>
      </c>
      <c r="Q50" s="9"/>
      <c r="R50" s="102">
        <f>P50+Q50</f>
        <v>3567.5755699900005</v>
      </c>
      <c r="S50" s="10">
        <f t="shared" si="13"/>
        <v>0.31216344768058946</v>
      </c>
    </row>
    <row r="51" spans="1:19" ht="18.75" customHeight="1">
      <c r="A51" s="105"/>
      <c r="B51" s="106" t="s">
        <v>89</v>
      </c>
      <c r="C51" s="108">
        <v>566.955</v>
      </c>
      <c r="D51" s="108">
        <v>734.403</v>
      </c>
      <c r="E51" s="83"/>
      <c r="F51" s="83">
        <v>2.471</v>
      </c>
      <c r="G51" s="83"/>
      <c r="H51" s="83"/>
      <c r="I51" s="85">
        <v>0.318</v>
      </c>
      <c r="J51" s="108"/>
      <c r="K51" s="102"/>
      <c r="L51" s="108"/>
      <c r="M51" s="108"/>
      <c r="N51" s="8">
        <f t="shared" si="12"/>
        <v>1304.1470000000002</v>
      </c>
      <c r="O51" s="9"/>
      <c r="P51" s="10">
        <f t="shared" si="9"/>
        <v>1304.1470000000002</v>
      </c>
      <c r="Q51" s="9"/>
      <c r="R51" s="102">
        <f t="shared" si="10"/>
        <v>1304.1470000000002</v>
      </c>
      <c r="S51" s="10">
        <f t="shared" si="13"/>
        <v>0.11411307646201838</v>
      </c>
    </row>
    <row r="52" spans="1:19" ht="26.25" customHeight="1">
      <c r="A52" s="105"/>
      <c r="B52" s="110" t="s">
        <v>90</v>
      </c>
      <c r="C52" s="102">
        <f>SUM(C53:C58)</f>
        <v>33595.051</v>
      </c>
      <c r="D52" s="102">
        <f aca="true" t="shared" si="14" ref="D52:I52">SUM(D53:D58)</f>
        <v>2355.148065</v>
      </c>
      <c r="E52" s="102">
        <f t="shared" si="14"/>
        <v>23951.838585</v>
      </c>
      <c r="F52" s="102">
        <f t="shared" si="14"/>
        <v>1004.419215</v>
      </c>
      <c r="G52" s="102">
        <f t="shared" si="14"/>
        <v>3996.515478</v>
      </c>
      <c r="H52" s="102">
        <f t="shared" si="14"/>
        <v>0</v>
      </c>
      <c r="I52" s="102">
        <f t="shared" si="14"/>
        <v>905.0400000000001</v>
      </c>
      <c r="J52" s="102">
        <f>SUM(J53:J58)</f>
        <v>43.426357</v>
      </c>
      <c r="K52" s="102">
        <f>SUM(K53:K58)</f>
        <v>0</v>
      </c>
      <c r="L52" s="102">
        <f>SUM(L53:L58)</f>
        <v>0</v>
      </c>
      <c r="M52" s="102">
        <f>SUM(M53:M58)</f>
        <v>2.304</v>
      </c>
      <c r="N52" s="8">
        <f t="shared" si="12"/>
        <v>65853.7427</v>
      </c>
      <c r="O52" s="102">
        <f>O53+O54+O56+O58+O55+O57</f>
        <v>-15201.425799999997</v>
      </c>
      <c r="P52" s="10">
        <f t="shared" si="9"/>
        <v>50652.316900000005</v>
      </c>
      <c r="Q52" s="102">
        <f>Q53+Q54+Q56+Q58+Q55</f>
        <v>0</v>
      </c>
      <c r="R52" s="102">
        <f t="shared" si="10"/>
        <v>50652.316900000005</v>
      </c>
      <c r="S52" s="10">
        <f t="shared" si="13"/>
        <v>4.432086038911323</v>
      </c>
    </row>
    <row r="53" spans="1:19" ht="32.25" customHeight="1">
      <c r="A53" s="105"/>
      <c r="B53" s="111" t="s">
        <v>91</v>
      </c>
      <c r="C53" s="108">
        <v>10785.152</v>
      </c>
      <c r="D53" s="85">
        <v>52.45399999999995</v>
      </c>
      <c r="E53" s="112">
        <v>0.000217</v>
      </c>
      <c r="F53" s="112">
        <v>46.22</v>
      </c>
      <c r="G53" s="112">
        <v>3094.964</v>
      </c>
      <c r="H53" s="112">
        <v>0</v>
      </c>
      <c r="I53" s="108">
        <v>37.916</v>
      </c>
      <c r="J53" s="108"/>
      <c r="K53" s="5"/>
      <c r="L53" s="85"/>
      <c r="M53" s="85"/>
      <c r="N53" s="8">
        <f t="shared" si="12"/>
        <v>14016.706216999999</v>
      </c>
      <c r="O53" s="7">
        <v>-13694.915964999997</v>
      </c>
      <c r="P53" s="10">
        <f>N53+O53</f>
        <v>321.7902520000025</v>
      </c>
      <c r="Q53" s="9"/>
      <c r="R53" s="102">
        <f t="shared" si="10"/>
        <v>321.7902520000025</v>
      </c>
      <c r="S53" s="10">
        <f t="shared" si="13"/>
        <v>0.028156699843812423</v>
      </c>
    </row>
    <row r="54" spans="1:19" ht="15.75">
      <c r="A54" s="105"/>
      <c r="B54" s="113" t="s">
        <v>92</v>
      </c>
      <c r="C54" s="108">
        <v>5325.56</v>
      </c>
      <c r="D54" s="85">
        <v>85.905173</v>
      </c>
      <c r="E54" s="83">
        <v>0</v>
      </c>
      <c r="F54" s="83">
        <v>0.047</v>
      </c>
      <c r="G54" s="83"/>
      <c r="H54" s="83"/>
      <c r="I54" s="85">
        <v>235.924</v>
      </c>
      <c r="J54" s="85"/>
      <c r="K54" s="85"/>
      <c r="L54" s="85"/>
      <c r="M54" s="85"/>
      <c r="N54" s="8">
        <f t="shared" si="12"/>
        <v>5647.436173</v>
      </c>
      <c r="O54" s="7">
        <v>-118.36323999999999</v>
      </c>
      <c r="P54" s="10">
        <f>N54+O54</f>
        <v>5529.072933</v>
      </c>
      <c r="Q54" s="9"/>
      <c r="R54" s="102">
        <f t="shared" si="10"/>
        <v>5529.072933</v>
      </c>
      <c r="S54" s="10">
        <f t="shared" si="13"/>
        <v>0.4837947887527289</v>
      </c>
    </row>
    <row r="55" spans="1:19" ht="38.25" customHeight="1">
      <c r="A55" s="105"/>
      <c r="B55" s="91" t="s">
        <v>93</v>
      </c>
      <c r="C55" s="108">
        <v>87.53</v>
      </c>
      <c r="D55" s="85">
        <v>3.719446</v>
      </c>
      <c r="E55" s="85"/>
      <c r="F55" s="85">
        <v>0</v>
      </c>
      <c r="G55" s="85"/>
      <c r="H55" s="83"/>
      <c r="I55" s="85">
        <v>0.675</v>
      </c>
      <c r="J55" s="85">
        <v>0.001049</v>
      </c>
      <c r="K55" s="85"/>
      <c r="L55" s="85"/>
      <c r="M55" s="85"/>
      <c r="N55" s="8">
        <f t="shared" si="12"/>
        <v>91.925495</v>
      </c>
      <c r="O55" s="7">
        <v>-72.66163</v>
      </c>
      <c r="P55" s="10">
        <f t="shared" si="9"/>
        <v>19.263864999999996</v>
      </c>
      <c r="Q55" s="73"/>
      <c r="R55" s="10">
        <f t="shared" si="10"/>
        <v>19.263864999999996</v>
      </c>
      <c r="S55" s="10">
        <f t="shared" si="13"/>
        <v>0.0016855913479837772</v>
      </c>
    </row>
    <row r="56" spans="1:19" ht="15.75">
      <c r="A56" s="105"/>
      <c r="B56" s="113" t="s">
        <v>94</v>
      </c>
      <c r="C56" s="108">
        <v>11688.758</v>
      </c>
      <c r="D56" s="85">
        <v>824.7370000000001</v>
      </c>
      <c r="E56" s="83">
        <v>23951.090368</v>
      </c>
      <c r="F56" s="83">
        <v>805.3592150000001</v>
      </c>
      <c r="G56" s="83">
        <v>900.868478</v>
      </c>
      <c r="H56" s="83"/>
      <c r="I56" s="85">
        <v>5.783</v>
      </c>
      <c r="J56" s="85"/>
      <c r="K56" s="85"/>
      <c r="L56" s="85"/>
      <c r="M56" s="85"/>
      <c r="N56" s="8">
        <f t="shared" si="12"/>
        <v>38176.596061</v>
      </c>
      <c r="O56" s="9"/>
      <c r="P56" s="10">
        <f t="shared" si="9"/>
        <v>38176.596061</v>
      </c>
      <c r="Q56" s="9"/>
      <c r="R56" s="102">
        <f t="shared" si="10"/>
        <v>38176.596061</v>
      </c>
      <c r="S56" s="10">
        <f t="shared" si="13"/>
        <v>3.340458418697035</v>
      </c>
    </row>
    <row r="57" spans="1:19" ht="74.25" customHeight="1">
      <c r="A57" s="105"/>
      <c r="B57" s="91" t="s">
        <v>95</v>
      </c>
      <c r="C57" s="108">
        <v>4916.675</v>
      </c>
      <c r="D57" s="85">
        <v>1121.471446</v>
      </c>
      <c r="E57" s="83">
        <v>0.138</v>
      </c>
      <c r="F57" s="83">
        <v>99.659</v>
      </c>
      <c r="G57" s="83">
        <v>0.237</v>
      </c>
      <c r="H57" s="83"/>
      <c r="I57" s="85">
        <v>396.94900000000007</v>
      </c>
      <c r="J57" s="85">
        <v>43.425308</v>
      </c>
      <c r="K57" s="85"/>
      <c r="L57" s="85"/>
      <c r="M57" s="85"/>
      <c r="N57" s="8">
        <f t="shared" si="12"/>
        <v>6578.554754000001</v>
      </c>
      <c r="O57" s="77">
        <v>-1120.4849649999999</v>
      </c>
      <c r="P57" s="10">
        <f t="shared" si="9"/>
        <v>5458.069789000001</v>
      </c>
      <c r="Q57" s="9"/>
      <c r="R57" s="102">
        <f t="shared" si="10"/>
        <v>5458.069789000001</v>
      </c>
      <c r="S57" s="10">
        <f t="shared" si="13"/>
        <v>0.47758200200375384</v>
      </c>
    </row>
    <row r="58" spans="1:19" ht="15.75">
      <c r="A58" s="105"/>
      <c r="B58" s="113" t="s">
        <v>96</v>
      </c>
      <c r="C58" s="108">
        <v>791.376</v>
      </c>
      <c r="D58" s="85">
        <v>266.861</v>
      </c>
      <c r="E58" s="83">
        <v>0.61</v>
      </c>
      <c r="F58" s="83">
        <v>53.134</v>
      </c>
      <c r="G58" s="83">
        <v>0.446</v>
      </c>
      <c r="H58" s="83"/>
      <c r="I58" s="85">
        <v>227.793</v>
      </c>
      <c r="J58" s="85">
        <v>0</v>
      </c>
      <c r="K58" s="85"/>
      <c r="L58" s="85"/>
      <c r="M58" s="85">
        <v>2.304</v>
      </c>
      <c r="N58" s="8">
        <f t="shared" si="12"/>
        <v>1342.524</v>
      </c>
      <c r="O58" s="7">
        <v>-195</v>
      </c>
      <c r="P58" s="10">
        <f t="shared" si="9"/>
        <v>1147.524</v>
      </c>
      <c r="Q58" s="9"/>
      <c r="R58" s="102">
        <f t="shared" si="10"/>
        <v>1147.524</v>
      </c>
      <c r="S58" s="10">
        <f t="shared" si="13"/>
        <v>0.10040853826600925</v>
      </c>
    </row>
    <row r="59" spans="1:19" s="9" customFormat="1" ht="31.5" customHeight="1">
      <c r="A59" s="114"/>
      <c r="B59" s="115" t="s">
        <v>97</v>
      </c>
      <c r="C59" s="108">
        <v>112.239</v>
      </c>
      <c r="D59" s="85">
        <v>0</v>
      </c>
      <c r="E59" s="83">
        <v>0</v>
      </c>
      <c r="F59" s="83"/>
      <c r="G59" s="83"/>
      <c r="H59" s="83"/>
      <c r="I59" s="85">
        <v>2.752</v>
      </c>
      <c r="J59" s="10">
        <v>0</v>
      </c>
      <c r="K59" s="10"/>
      <c r="L59" s="85"/>
      <c r="M59" s="85"/>
      <c r="N59" s="8">
        <f t="shared" si="12"/>
        <v>114.991</v>
      </c>
      <c r="O59" s="7">
        <v>-6.08708</v>
      </c>
      <c r="P59" s="10">
        <f t="shared" si="9"/>
        <v>108.90392</v>
      </c>
      <c r="R59" s="102">
        <f t="shared" si="10"/>
        <v>108.90392</v>
      </c>
      <c r="S59" s="10">
        <f t="shared" si="13"/>
        <v>0.009529110867082876</v>
      </c>
    </row>
    <row r="60" spans="1:19" ht="19.5" customHeight="1">
      <c r="A60" s="105"/>
      <c r="B60" s="104" t="s">
        <v>98</v>
      </c>
      <c r="C60" s="10">
        <f>SUM(C61:C62)</f>
        <v>979.028</v>
      </c>
      <c r="D60" s="10">
        <f>D61+D62</f>
        <v>2648.06</v>
      </c>
      <c r="E60" s="84">
        <f aca="true" t="shared" si="15" ref="E60:L60">E61+E62</f>
        <v>0.937</v>
      </c>
      <c r="F60" s="84">
        <f t="shared" si="15"/>
        <v>0.204</v>
      </c>
      <c r="G60" s="84">
        <f t="shared" si="15"/>
        <v>0.117</v>
      </c>
      <c r="H60" s="84">
        <f t="shared" si="15"/>
        <v>0</v>
      </c>
      <c r="I60" s="10">
        <f>I61+I62</f>
        <v>73.712</v>
      </c>
      <c r="J60" s="10">
        <f t="shared" si="15"/>
        <v>0</v>
      </c>
      <c r="K60" s="85">
        <f t="shared" si="15"/>
        <v>0</v>
      </c>
      <c r="L60" s="10">
        <f t="shared" si="15"/>
        <v>841.3119800000001</v>
      </c>
      <c r="M60" s="10"/>
      <c r="N60" s="8">
        <f t="shared" si="12"/>
        <v>4543.36998</v>
      </c>
      <c r="O60" s="10">
        <f>O61+O62</f>
        <v>-3.248</v>
      </c>
      <c r="P60" s="10">
        <f t="shared" si="9"/>
        <v>4540.121980000001</v>
      </c>
      <c r="Q60" s="9">
        <f>Q61+Q62</f>
        <v>0</v>
      </c>
      <c r="R60" s="102">
        <f>P60+Q60</f>
        <v>4540.121980000001</v>
      </c>
      <c r="S60" s="10">
        <f t="shared" si="13"/>
        <v>0.397261418115159</v>
      </c>
    </row>
    <row r="61" spans="1:19" ht="19.5" customHeight="1">
      <c r="A61" s="105"/>
      <c r="B61" s="113" t="s">
        <v>99</v>
      </c>
      <c r="C61" s="85">
        <v>979.028</v>
      </c>
      <c r="D61" s="108">
        <v>2641.0789999999997</v>
      </c>
      <c r="E61" s="83">
        <v>0.937</v>
      </c>
      <c r="F61" s="83">
        <v>0.204</v>
      </c>
      <c r="G61" s="83">
        <v>0.117</v>
      </c>
      <c r="H61" s="83"/>
      <c r="I61" s="85">
        <v>73.712</v>
      </c>
      <c r="J61" s="85"/>
      <c r="K61" s="10">
        <v>0</v>
      </c>
      <c r="L61" s="108">
        <v>841.3119800000001</v>
      </c>
      <c r="M61" s="108"/>
      <c r="N61" s="8">
        <f t="shared" si="12"/>
        <v>4536.388980000001</v>
      </c>
      <c r="O61" s="10">
        <v>-3.248</v>
      </c>
      <c r="P61" s="10">
        <f t="shared" si="9"/>
        <v>4533.140980000001</v>
      </c>
      <c r="Q61" s="9"/>
      <c r="R61" s="102">
        <f t="shared" si="10"/>
        <v>4533.140980000001</v>
      </c>
      <c r="S61" s="10">
        <f t="shared" si="13"/>
        <v>0.39665057946983656</v>
      </c>
    </row>
    <row r="62" spans="1:19" ht="19.5" customHeight="1">
      <c r="A62" s="105"/>
      <c r="B62" s="113" t="s">
        <v>100</v>
      </c>
      <c r="C62" s="108">
        <v>0</v>
      </c>
      <c r="D62" s="108">
        <v>6.981</v>
      </c>
      <c r="E62" s="112"/>
      <c r="F62" s="112">
        <v>0</v>
      </c>
      <c r="G62" s="112"/>
      <c r="H62" s="112"/>
      <c r="I62" s="85">
        <v>0</v>
      </c>
      <c r="J62" s="10"/>
      <c r="K62" s="10"/>
      <c r="L62" s="108"/>
      <c r="M62" s="108"/>
      <c r="N62" s="8">
        <f t="shared" si="12"/>
        <v>6.981</v>
      </c>
      <c r="O62" s="77"/>
      <c r="P62" s="10">
        <f t="shared" si="9"/>
        <v>6.981</v>
      </c>
      <c r="Q62" s="9"/>
      <c r="R62" s="102">
        <f t="shared" si="10"/>
        <v>6.981</v>
      </c>
      <c r="S62" s="10">
        <f t="shared" si="13"/>
        <v>0.00061083864532246</v>
      </c>
    </row>
    <row r="63" spans="1:19" ht="23.25" customHeight="1">
      <c r="A63" s="105"/>
      <c r="B63" s="104" t="s">
        <v>80</v>
      </c>
      <c r="C63" s="102">
        <f>C64+C65</f>
        <v>297.597</v>
      </c>
      <c r="D63" s="102">
        <f>D64+D65</f>
        <v>350.924</v>
      </c>
      <c r="E63" s="102">
        <f>E64+E65</f>
        <v>0</v>
      </c>
      <c r="F63" s="102">
        <f>F64+F65</f>
        <v>0</v>
      </c>
      <c r="G63" s="102">
        <f>G64+G65</f>
        <v>0</v>
      </c>
      <c r="H63" s="112"/>
      <c r="I63" s="102">
        <f>I64+I65</f>
        <v>0.961</v>
      </c>
      <c r="J63" s="10"/>
      <c r="K63" s="10">
        <f>K64+K65</f>
        <v>0</v>
      </c>
      <c r="L63" s="102">
        <f>L64+L65</f>
        <v>45.05791</v>
      </c>
      <c r="M63" s="102">
        <f>M64+M65</f>
        <v>74.71</v>
      </c>
      <c r="N63" s="8">
        <f t="shared" si="12"/>
        <v>769.24991</v>
      </c>
      <c r="O63" s="102">
        <f>O64+O65</f>
        <v>-45.05791</v>
      </c>
      <c r="P63" s="10">
        <f t="shared" si="9"/>
        <v>724.192</v>
      </c>
      <c r="Q63" s="102">
        <f>Q64+Q65</f>
        <v>-724.192</v>
      </c>
      <c r="R63" s="102">
        <f t="shared" si="10"/>
        <v>0</v>
      </c>
      <c r="S63" s="10">
        <f t="shared" si="13"/>
        <v>0</v>
      </c>
    </row>
    <row r="64" spans="1:19" ht="15.75">
      <c r="A64" s="105"/>
      <c r="B64" s="116" t="s">
        <v>101</v>
      </c>
      <c r="C64" s="108">
        <v>0</v>
      </c>
      <c r="D64" s="108">
        <v>0</v>
      </c>
      <c r="E64" s="112">
        <v>0</v>
      </c>
      <c r="F64" s="112">
        <v>0</v>
      </c>
      <c r="G64" s="112"/>
      <c r="H64" s="112">
        <v>0</v>
      </c>
      <c r="I64" s="108"/>
      <c r="J64" s="10"/>
      <c r="K64" s="10"/>
      <c r="L64" s="108"/>
      <c r="M64" s="108">
        <v>74.71</v>
      </c>
      <c r="N64" s="8">
        <f t="shared" si="12"/>
        <v>74.71</v>
      </c>
      <c r="O64" s="9"/>
      <c r="P64" s="10">
        <f t="shared" si="9"/>
        <v>74.71</v>
      </c>
      <c r="Q64" s="9">
        <f>-P64</f>
        <v>-74.71</v>
      </c>
      <c r="R64" s="102"/>
      <c r="S64" s="10">
        <f t="shared" si="13"/>
        <v>0</v>
      </c>
    </row>
    <row r="65" spans="1:19" ht="19.5" customHeight="1">
      <c r="A65" s="105"/>
      <c r="B65" s="116" t="s">
        <v>102</v>
      </c>
      <c r="C65" s="108">
        <v>297.597</v>
      </c>
      <c r="D65" s="108">
        <v>350.924</v>
      </c>
      <c r="E65" s="112">
        <v>0</v>
      </c>
      <c r="F65" s="112">
        <v>0</v>
      </c>
      <c r="G65" s="112"/>
      <c r="H65" s="112">
        <v>0</v>
      </c>
      <c r="I65" s="108">
        <v>0.961</v>
      </c>
      <c r="J65" s="10"/>
      <c r="K65" s="10"/>
      <c r="L65" s="108">
        <v>45.05791</v>
      </c>
      <c r="M65" s="108"/>
      <c r="N65" s="8">
        <f t="shared" si="12"/>
        <v>694.53991</v>
      </c>
      <c r="O65" s="7">
        <v>-45.05791</v>
      </c>
      <c r="P65" s="10">
        <f t="shared" si="9"/>
        <v>649.482</v>
      </c>
      <c r="Q65" s="9">
        <f>-P65</f>
        <v>-649.482</v>
      </c>
      <c r="R65" s="102">
        <f t="shared" si="10"/>
        <v>0</v>
      </c>
      <c r="S65" s="10">
        <f t="shared" si="13"/>
        <v>0</v>
      </c>
    </row>
    <row r="66" spans="1:19" ht="34.5" customHeight="1">
      <c r="A66" s="105"/>
      <c r="B66" s="117" t="s">
        <v>103</v>
      </c>
      <c r="C66" s="108">
        <v>-235.475</v>
      </c>
      <c r="D66" s="108">
        <v>-197.09199999999998</v>
      </c>
      <c r="E66" s="112">
        <v>-6.446</v>
      </c>
      <c r="F66" s="112">
        <v>-9.477</v>
      </c>
      <c r="G66" s="112">
        <v>-13.023</v>
      </c>
      <c r="H66" s="112"/>
      <c r="I66" s="112">
        <v>-26.836</v>
      </c>
      <c r="J66" s="112">
        <v>-0.002559</v>
      </c>
      <c r="K66" s="108"/>
      <c r="L66" s="108"/>
      <c r="M66" s="108"/>
      <c r="N66" s="8">
        <f t="shared" si="12"/>
        <v>-488.35155900000007</v>
      </c>
      <c r="O66" s="9"/>
      <c r="P66" s="10">
        <f t="shared" si="9"/>
        <v>-488.35155900000007</v>
      </c>
      <c r="Q66" s="9"/>
      <c r="R66" s="102">
        <f t="shared" si="10"/>
        <v>-488.35155900000007</v>
      </c>
      <c r="S66" s="10">
        <f t="shared" si="13"/>
        <v>-0.042730841532827885</v>
      </c>
    </row>
    <row r="67" spans="2:19" ht="12" customHeight="1">
      <c r="B67" s="117"/>
      <c r="C67" s="108"/>
      <c r="D67" s="108"/>
      <c r="E67" s="112"/>
      <c r="F67" s="112"/>
      <c r="G67" s="112"/>
      <c r="H67" s="112"/>
      <c r="I67" s="5"/>
      <c r="J67" s="10"/>
      <c r="K67" s="108"/>
      <c r="L67" s="108"/>
      <c r="M67" s="108"/>
      <c r="N67" s="8">
        <f t="shared" si="12"/>
        <v>0</v>
      </c>
      <c r="O67" s="9"/>
      <c r="P67" s="10"/>
      <c r="Q67" s="9"/>
      <c r="R67" s="102"/>
      <c r="S67" s="10"/>
    </row>
    <row r="68" spans="2:19" ht="34.5" customHeight="1" thickBot="1">
      <c r="B68" s="118" t="s">
        <v>104</v>
      </c>
      <c r="C68" s="119">
        <f aca="true" t="shared" si="16" ref="C68:M68">C20-C46</f>
        <v>-16565.589645</v>
      </c>
      <c r="D68" s="119">
        <f t="shared" si="16"/>
        <v>6483.140494000003</v>
      </c>
      <c r="E68" s="120">
        <f t="shared" si="16"/>
        <v>-1135.005087999998</v>
      </c>
      <c r="F68" s="120">
        <f t="shared" si="16"/>
        <v>-286.60699999999986</v>
      </c>
      <c r="G68" s="120">
        <f t="shared" si="16"/>
        <v>-3333.6682040000014</v>
      </c>
      <c r="H68" s="120">
        <f t="shared" si="16"/>
        <v>0</v>
      </c>
      <c r="I68" s="119">
        <f t="shared" si="16"/>
        <v>1032.067</v>
      </c>
      <c r="J68" s="119">
        <f t="shared" si="16"/>
        <v>12.769585999999997</v>
      </c>
      <c r="K68" s="119">
        <f t="shared" si="16"/>
        <v>34.028345959999996</v>
      </c>
      <c r="L68" s="119">
        <f t="shared" si="16"/>
        <v>8.819620000000214</v>
      </c>
      <c r="M68" s="119">
        <f t="shared" si="16"/>
        <v>6.325000000000003</v>
      </c>
      <c r="N68" s="121">
        <f t="shared" si="12"/>
        <v>-13743.719891039997</v>
      </c>
      <c r="O68" s="119">
        <f>O20-O46</f>
        <v>0</v>
      </c>
      <c r="P68" s="119">
        <f>P20-P46</f>
        <v>-13743.719891040004</v>
      </c>
      <c r="Q68" s="119">
        <f>Q20-Q46</f>
        <v>-890.5240000000001</v>
      </c>
      <c r="R68" s="119">
        <f>R20-R46</f>
        <v>-14634.243891040009</v>
      </c>
      <c r="S68" s="122">
        <f>R68/$R$11*100</f>
        <v>-1.2804987414011408</v>
      </c>
    </row>
    <row r="69" spans="1:19" s="16" customFormat="1" ht="19.5" customHeight="1" thickTop="1">
      <c r="A69" s="12"/>
      <c r="C69" s="123"/>
      <c r="E69" s="124"/>
      <c r="F69" s="124"/>
      <c r="G69" s="124"/>
      <c r="H69" s="124"/>
      <c r="N69" s="17"/>
      <c r="P69" s="17"/>
      <c r="R69" s="18"/>
      <c r="S69" s="41"/>
    </row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ALINA-MIRELA RĂDUŢĂ</cp:lastModifiedBy>
  <cp:lastPrinted>2021-04-26T07:11:42Z</cp:lastPrinted>
  <dcterms:created xsi:type="dcterms:W3CDTF">2021-04-23T08:36:41Z</dcterms:created>
  <dcterms:modified xsi:type="dcterms:W3CDTF">2021-04-26T12:50:59Z</dcterms:modified>
  <cp:category/>
  <cp:version/>
  <cp:contentType/>
  <cp:contentStatus/>
</cp:coreProperties>
</file>