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176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<sst xmlns="http://schemas.openxmlformats.org/spreadsheetml/2006/main" count="57" uniqueCount="52">
  <si>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>Anexa nr.2</t>
  </si>
  <si>
    <t xml:space="preserve"> EXECUŢIA BUGETULUI GENERAL CONSOLIDAT </t>
  </si>
  <si>
    <t xml:space="preserve">    </t>
  </si>
  <si>
    <t xml:space="preserve">
 Realizări 1.01.-31.12.2020
Date finale
</t>
  </si>
  <si>
    <t xml:space="preserve">
Realizări 1.01.-31.12.2021
Date operative
</t>
  </si>
  <si>
    <t xml:space="preserve"> Diferenţe    2021
   faţă de      2020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</si>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</sst>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0" fillId="33" borderId="12" xfId="0" applyNumberFormat="1" applyFont="1" applyFill="1" applyBorder="1" applyAlignment="1">
      <alignment horizontal="center" vertical="center" wrapText="1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33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0" fontId="25" fillId="33" borderId="0" xfId="0" applyFont="1" applyFill="1" applyAlignment="1">
      <alignment vertical="center" wrapText="1"/>
    </xf>
    <xf numFmtId="16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left" wrapText="1" indent="4"/>
      <protection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/>
      <protection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/>
      <protection/>
    </xf>
    <xf numFmtId="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1%20decembrie%20%202021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in luna"/>
      <sheetName val="decembrie 2021 "/>
      <sheetName val="UAT decembrie 2021"/>
      <sheetName val="consolidari decembrie"/>
      <sheetName val="noiembrie 2021  (valori)"/>
      <sheetName val="UAT noiembrie (val)"/>
      <sheetName val="octombrie 2021  (valori)"/>
      <sheetName val="UAT octombrie 2021 (valori)"/>
      <sheetName val="Sinteza - An 2"/>
      <sheetName val="Sinteza - An 2 (engleza)"/>
      <sheetName val="2021 Engl"/>
      <sheetName val="2020 - 2021"/>
      <sheetName val="Progr.31.12.2021.(Liliana)"/>
      <sheetName val="Sinteza - Anexa program anual"/>
      <sheetName val="program %.exec"/>
      <sheetName val="dob_trez"/>
      <sheetName val="SPECIAL_CNAIR"/>
      <sheetName val="CNAIR_ex"/>
      <sheetName val="decembrie 2020 sit.financiare"/>
      <sheetName val="decembrie 2020 leg"/>
      <sheetName val="Sinteza-anexa program 9 luni "/>
      <sheetName val="program 9 luni .%.exec "/>
      <sheetName val="Sinteza-Anexa program 6 luni"/>
      <sheetName val="progr 6 luni % execuție  "/>
      <sheetName val="Sinteza - program 3 luni "/>
      <sheetName val="program trim I _%.exec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61"/>
  <sheetViews>
    <sheetView showZeros="0" tabSelected="1" view="pageBreakPreview" zoomScale="75" zoomScaleNormal="75" zoomScaleSheetLayoutView="75" zoomScalePageLayoutView="0" workbookViewId="0" topLeftCell="A42">
      <selection activeCell="B56" sqref="B56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1" ht="16.5" customHeight="1" thickBot="1">
      <c r="A5" s="9"/>
      <c r="B5" s="10"/>
      <c r="C5" s="10"/>
      <c r="D5" s="10"/>
      <c r="E5" s="10"/>
      <c r="F5" s="10"/>
      <c r="G5" s="10"/>
      <c r="H5" s="10"/>
      <c r="I5" s="11"/>
      <c r="J5" s="11"/>
      <c r="K5" s="11"/>
    </row>
    <row r="6" spans="1:11" ht="11.25" customHeight="1" hidden="1">
      <c r="A6" s="5" t="s">
        <v>2</v>
      </c>
      <c r="B6" s="5"/>
      <c r="C6" s="5"/>
      <c r="D6" s="5"/>
      <c r="E6" s="12"/>
      <c r="F6" s="12"/>
      <c r="G6" s="13"/>
      <c r="H6" s="14"/>
      <c r="I6" s="14"/>
      <c r="J6" s="15"/>
      <c r="K6" s="14"/>
    </row>
    <row r="7" spans="1:12" ht="47.25" customHeight="1">
      <c r="A7" s="16"/>
      <c r="B7" s="17" t="s">
        <v>3</v>
      </c>
      <c r="C7" s="17"/>
      <c r="D7" s="17"/>
      <c r="E7" s="18"/>
      <c r="F7" s="19"/>
      <c r="G7" s="17" t="s">
        <v>4</v>
      </c>
      <c r="H7" s="17"/>
      <c r="I7" s="17"/>
      <c r="J7" s="20"/>
      <c r="K7" s="21" t="s">
        <v>5</v>
      </c>
      <c r="L7" s="22"/>
    </row>
    <row r="8" spans="1:12" s="30" customFormat="1" ht="33" customHeight="1">
      <c r="A8" s="24"/>
      <c r="B8" s="25" t="s">
        <v>6</v>
      </c>
      <c r="C8" s="26" t="s">
        <v>7</v>
      </c>
      <c r="D8" s="26" t="s">
        <v>8</v>
      </c>
      <c r="E8" s="27"/>
      <c r="F8" s="27"/>
      <c r="G8" s="25" t="s">
        <v>6</v>
      </c>
      <c r="H8" s="26" t="s">
        <v>7</v>
      </c>
      <c r="I8" s="26" t="s">
        <v>8</v>
      </c>
      <c r="J8" s="27"/>
      <c r="K8" s="28" t="s">
        <v>6</v>
      </c>
      <c r="L8" s="29" t="s">
        <v>9</v>
      </c>
    </row>
    <row r="9" spans="1:12" s="35" customFormat="1" ht="13.5" customHeight="1">
      <c r="A9" s="31"/>
      <c r="B9" s="31"/>
      <c r="C9" s="31"/>
      <c r="D9" s="31"/>
      <c r="E9" s="31"/>
      <c r="F9" s="31"/>
      <c r="G9" s="32"/>
      <c r="H9" s="32"/>
      <c r="I9" s="32"/>
      <c r="J9" s="32"/>
      <c r="K9" s="32"/>
      <c r="L9" s="33"/>
    </row>
    <row r="10" spans="1:12" s="35" customFormat="1" ht="18" customHeight="1">
      <c r="A10" s="36" t="s">
        <v>10</v>
      </c>
      <c r="B10" s="23">
        <v>1058926.1</v>
      </c>
      <c r="C10" s="23"/>
      <c r="D10" s="23"/>
      <c r="E10" s="23"/>
      <c r="F10" s="23"/>
      <c r="G10" s="23">
        <v>1190300</v>
      </c>
      <c r="H10" s="23"/>
      <c r="I10" s="23"/>
      <c r="J10" s="23"/>
      <c r="K10" s="23"/>
      <c r="L10" s="37"/>
    </row>
    <row r="11" spans="2:12" s="35" customFormat="1" ht="8.25" customHeight="1">
      <c r="B11" s="38"/>
      <c r="G11" s="40"/>
      <c r="H11" s="40"/>
      <c r="I11" s="40"/>
      <c r="J11" s="40"/>
      <c r="K11" s="40"/>
      <c r="L11" s="34"/>
    </row>
    <row r="12" spans="1:12" s="40" customFormat="1" ht="35.25" customHeight="1">
      <c r="A12" s="41" t="s">
        <v>11</v>
      </c>
      <c r="B12" s="42">
        <f>B13+B30+B31+B33+B34++B37+B32+B35+B36</f>
        <v>322656.46228161006</v>
      </c>
      <c r="C12" s="43">
        <f>B12/$B$10*100</f>
        <v>30.47015861462004</v>
      </c>
      <c r="D12" s="43">
        <f>B12/B$12*100</f>
        <v>100</v>
      </c>
      <c r="E12" s="43"/>
      <c r="F12" s="43"/>
      <c r="G12" s="42">
        <f>G13+G30+G31+G33+G34+G37+G32+G35+G36</f>
        <v>379612.92095605</v>
      </c>
      <c r="H12" s="43">
        <f>G12/$G$10*100</f>
        <v>31.892205406708392</v>
      </c>
      <c r="I12" s="43">
        <f aca="true" t="shared" si="0" ref="I12:I32">G12/G$12*100</f>
        <v>100</v>
      </c>
      <c r="J12" s="43"/>
      <c r="K12" s="43">
        <f>G12-B12</f>
        <v>56956.45867443993</v>
      </c>
      <c r="L12" s="44">
        <f>G12/B12-1</f>
        <v>0.17652353302234225</v>
      </c>
    </row>
    <row r="13" spans="1:12" s="49" customFormat="1" ht="24.75" customHeight="1">
      <c r="A13" s="45" t="s">
        <v>12</v>
      </c>
      <c r="B13" s="46">
        <f>B14+B27+B28</f>
        <v>288054.52596461005</v>
      </c>
      <c r="C13" s="47">
        <f aca="true" t="shared" si="1" ref="C13:C28">B13/$B$10*100</f>
        <v>27.202514506405123</v>
      </c>
      <c r="D13" s="47">
        <f>B13/B$12*100</f>
        <v>89.27592025514744</v>
      </c>
      <c r="E13" s="47"/>
      <c r="F13" s="47"/>
      <c r="G13" s="46">
        <f>G14+G27+G28</f>
        <v>339748.14068305</v>
      </c>
      <c r="H13" s="47">
        <f aca="true" t="shared" si="2" ref="H13:H28">G13/$G$10*100</f>
        <v>28.543068191468535</v>
      </c>
      <c r="I13" s="47">
        <f t="shared" si="0"/>
        <v>89.49857128872192</v>
      </c>
      <c r="J13" s="47"/>
      <c r="K13" s="47">
        <f>G13-B13</f>
        <v>51693.61471843993</v>
      </c>
      <c r="L13" s="48">
        <f>G13/B13-1</f>
        <v>0.17945774170821727</v>
      </c>
    </row>
    <row r="14" spans="1:12" s="49" customFormat="1" ht="25.5" customHeight="1">
      <c r="A14" s="50" t="s">
        <v>13</v>
      </c>
      <c r="B14" s="46">
        <f>B15+B19+B20+B25+B26</f>
        <v>151276.56882000001</v>
      </c>
      <c r="C14" s="47">
        <f t="shared" si="1"/>
        <v>14.285847597863533</v>
      </c>
      <c r="D14" s="47">
        <f aca="true" t="shared" si="3" ref="D14:D34">B14/B$12*100</f>
        <v>46.884716875116524</v>
      </c>
      <c r="E14" s="47"/>
      <c r="F14" s="47"/>
      <c r="G14" s="46">
        <f>G15+G19+G20+G25+G26</f>
        <v>186105.665887</v>
      </c>
      <c r="H14" s="47">
        <f t="shared" si="2"/>
        <v>15.63518994261951</v>
      </c>
      <c r="I14" s="47">
        <f t="shared" si="0"/>
        <v>49.025113638991904</v>
      </c>
      <c r="J14" s="47"/>
      <c r="K14" s="47">
        <f>G14-B14</f>
        <v>34829.097066999995</v>
      </c>
      <c r="L14" s="48">
        <f>G14/B14-1</f>
        <v>0.23023457855156804</v>
      </c>
    </row>
    <row r="15" spans="1:12" s="49" customFormat="1" ht="40.5" customHeight="1">
      <c r="A15" s="51" t="s">
        <v>14</v>
      </c>
      <c r="B15" s="46">
        <f>B16+B17+B18</f>
        <v>43476.127136</v>
      </c>
      <c r="C15" s="47">
        <f t="shared" si="1"/>
        <v>4.105680947518434</v>
      </c>
      <c r="D15" s="47">
        <f t="shared" si="3"/>
        <v>13.474432474888614</v>
      </c>
      <c r="E15" s="47"/>
      <c r="F15" s="47"/>
      <c r="G15" s="46">
        <f>G16+G17+G18</f>
        <v>52119.306997</v>
      </c>
      <c r="H15" s="47">
        <f t="shared" si="2"/>
        <v>4.378669830882971</v>
      </c>
      <c r="I15" s="47">
        <f t="shared" si="0"/>
        <v>13.72959246638345</v>
      </c>
      <c r="J15" s="47"/>
      <c r="K15" s="47">
        <f>G15-B15</f>
        <v>8643.179860999997</v>
      </c>
      <c r="L15" s="48">
        <f>G15/B15-1</f>
        <v>0.19880289322834122</v>
      </c>
    </row>
    <row r="16" spans="1:12" ht="25.5" customHeight="1">
      <c r="A16" s="52" t="s">
        <v>15</v>
      </c>
      <c r="B16" s="53">
        <v>15988.054538999999</v>
      </c>
      <c r="C16" s="53">
        <f t="shared" si="1"/>
        <v>1.5098366674501646</v>
      </c>
      <c r="D16" s="53">
        <f t="shared" si="3"/>
        <v>4.955132287121479</v>
      </c>
      <c r="E16" s="53"/>
      <c r="F16" s="53"/>
      <c r="G16" s="53">
        <v>20044.568</v>
      </c>
      <c r="H16" s="53">
        <f t="shared" si="2"/>
        <v>1.6839929429555576</v>
      </c>
      <c r="I16" s="53">
        <f t="shared" si="0"/>
        <v>5.280264947125094</v>
      </c>
      <c r="J16" s="53"/>
      <c r="K16" s="53">
        <f>G16-B16</f>
        <v>4056.5134610000005</v>
      </c>
      <c r="L16" s="54">
        <f>G16/B16-1</f>
        <v>0.2537215175933296</v>
      </c>
    </row>
    <row r="17" spans="1:12" ht="18" customHeight="1">
      <c r="A17" s="52" t="s">
        <v>16</v>
      </c>
      <c r="B17" s="53">
        <v>24333.829800000003</v>
      </c>
      <c r="C17" s="53">
        <f t="shared" si="1"/>
        <v>2.297972426971061</v>
      </c>
      <c r="D17" s="53">
        <f t="shared" si="3"/>
        <v>7.541714685621817</v>
      </c>
      <c r="E17" s="53"/>
      <c r="F17" s="53"/>
      <c r="G17" s="53">
        <v>28017.096997</v>
      </c>
      <c r="H17" s="53">
        <f t="shared" si="2"/>
        <v>2.3537845078551625</v>
      </c>
      <c r="I17" s="53">
        <f t="shared" si="0"/>
        <v>7.380438191207856</v>
      </c>
      <c r="J17" s="53"/>
      <c r="K17" s="53">
        <f>G17-B17</f>
        <v>3683.2671969999974</v>
      </c>
      <c r="L17" s="54">
        <f>G17/B17-1</f>
        <v>0.15136405684073595</v>
      </c>
    </row>
    <row r="18" spans="1:12" ht="36.75" customHeight="1">
      <c r="A18" s="55" t="s">
        <v>17</v>
      </c>
      <c r="B18" s="53">
        <v>3154.242797</v>
      </c>
      <c r="C18" s="53">
        <f t="shared" si="1"/>
        <v>0.29787185309720854</v>
      </c>
      <c r="D18" s="53">
        <f t="shared" si="3"/>
        <v>0.9775855021453191</v>
      </c>
      <c r="E18" s="53"/>
      <c r="F18" s="53"/>
      <c r="G18" s="53">
        <v>4057.642</v>
      </c>
      <c r="H18" s="53">
        <f t="shared" si="2"/>
        <v>0.3408923800722507</v>
      </c>
      <c r="I18" s="53">
        <f t="shared" si="0"/>
        <v>1.0688893280505005</v>
      </c>
      <c r="J18" s="53"/>
      <c r="K18" s="53">
        <f>G18-B18</f>
        <v>903.3992029999999</v>
      </c>
      <c r="L18" s="54">
        <f>G18/B18-1</f>
        <v>0.28640762970409983</v>
      </c>
    </row>
    <row r="19" spans="1:12" ht="24" customHeight="1">
      <c r="A19" s="51" t="s">
        <v>18</v>
      </c>
      <c r="B19" s="47">
        <v>5935.853062</v>
      </c>
      <c r="C19" s="47">
        <f t="shared" si="1"/>
        <v>0.5605540426286593</v>
      </c>
      <c r="D19" s="47">
        <f t="shared" si="3"/>
        <v>1.839682063091385</v>
      </c>
      <c r="E19" s="47"/>
      <c r="F19" s="47"/>
      <c r="G19" s="47">
        <v>6547.416</v>
      </c>
      <c r="H19" s="47">
        <f t="shared" si="2"/>
        <v>0.5500643535243216</v>
      </c>
      <c r="I19" s="47">
        <f t="shared" si="0"/>
        <v>1.7247611023119083</v>
      </c>
      <c r="J19" s="47"/>
      <c r="K19" s="47">
        <f>G19-B19</f>
        <v>611.562938</v>
      </c>
      <c r="L19" s="48">
        <f>G19/B19-1</f>
        <v>0.10302865175607012</v>
      </c>
    </row>
    <row r="20" spans="1:12" ht="23.25" customHeight="1">
      <c r="A20" s="56" t="s">
        <v>19</v>
      </c>
      <c r="B20" s="46">
        <f>B21+B22+B23+B24</f>
        <v>99821.863014</v>
      </c>
      <c r="C20" s="47">
        <f>B20/$B$10*100</f>
        <v>9.426707209691026</v>
      </c>
      <c r="D20" s="47">
        <f t="shared" si="3"/>
        <v>30.93750619718779</v>
      </c>
      <c r="E20" s="47"/>
      <c r="F20" s="47"/>
      <c r="G20" s="46">
        <f>G21+G22+G23+G24</f>
        <v>124799.89989</v>
      </c>
      <c r="H20" s="47">
        <f t="shared" si="2"/>
        <v>10.48474333277325</v>
      </c>
      <c r="I20" s="47">
        <f t="shared" si="0"/>
        <v>32.8755669263557</v>
      </c>
      <c r="J20" s="47"/>
      <c r="K20" s="47">
        <f>G20-B20</f>
        <v>24978.036876</v>
      </c>
      <c r="L20" s="48">
        <f>G20/B20-1</f>
        <v>0.250226114017696</v>
      </c>
    </row>
    <row r="21" spans="1:12" ht="20.25" customHeight="1">
      <c r="A21" s="52" t="s">
        <v>20</v>
      </c>
      <c r="B21" s="39">
        <v>60816.93</v>
      </c>
      <c r="C21" s="53">
        <f t="shared" si="1"/>
        <v>5.743264803842307</v>
      </c>
      <c r="D21" s="53">
        <f t="shared" si="3"/>
        <v>18.84881820433518</v>
      </c>
      <c r="E21" s="53"/>
      <c r="F21" s="53"/>
      <c r="G21" s="53">
        <v>79350.883</v>
      </c>
      <c r="H21" s="53">
        <f t="shared" si="2"/>
        <v>6.666460808199613</v>
      </c>
      <c r="I21" s="53">
        <f>G21/G$12*100</f>
        <v>20.903103824852927</v>
      </c>
      <c r="J21" s="53"/>
      <c r="K21" s="53">
        <f>G21-B21</f>
        <v>18533.953</v>
      </c>
      <c r="L21" s="54">
        <f>G21/B21-1</f>
        <v>0.3047498944783962</v>
      </c>
    </row>
    <row r="22" spans="1:12" ht="18" customHeight="1">
      <c r="A22" s="52" t="s">
        <v>21</v>
      </c>
      <c r="B22" s="39">
        <v>30715.254272</v>
      </c>
      <c r="C22" s="53">
        <f t="shared" si="1"/>
        <v>2.900604137720281</v>
      </c>
      <c r="D22" s="53">
        <f t="shared" si="3"/>
        <v>9.51949142899613</v>
      </c>
      <c r="E22" s="53"/>
      <c r="F22" s="53"/>
      <c r="G22" s="53">
        <v>34484.795</v>
      </c>
      <c r="H22" s="53">
        <f t="shared" si="2"/>
        <v>2.8971515584306475</v>
      </c>
      <c r="I22" s="53">
        <f t="shared" si="0"/>
        <v>9.084199482238516</v>
      </c>
      <c r="J22" s="53"/>
      <c r="K22" s="53">
        <f>G22-B22</f>
        <v>3769.540728</v>
      </c>
      <c r="L22" s="54">
        <f>G22/B22-1</f>
        <v>0.12272536292939984</v>
      </c>
    </row>
    <row r="23" spans="1:12" s="58" customFormat="1" ht="30" customHeight="1">
      <c r="A23" s="57" t="s">
        <v>22</v>
      </c>
      <c r="B23" s="39">
        <v>4520.589282</v>
      </c>
      <c r="C23" s="53">
        <f t="shared" si="1"/>
        <v>0.4269031882394815</v>
      </c>
      <c r="D23" s="53">
        <f t="shared" si="3"/>
        <v>1.4010533835378423</v>
      </c>
      <c r="E23" s="53"/>
      <c r="F23" s="53"/>
      <c r="G23" s="53">
        <v>5482.36289</v>
      </c>
      <c r="H23" s="53">
        <f t="shared" si="2"/>
        <v>0.4605866495841385</v>
      </c>
      <c r="I23" s="53">
        <f t="shared" si="0"/>
        <v>1.4441981785532336</v>
      </c>
      <c r="J23" s="53"/>
      <c r="K23" s="53">
        <f>G23-B23</f>
        <v>961.7736080000004</v>
      </c>
      <c r="L23" s="54">
        <f>G23/B23-1</f>
        <v>0.212754034486073</v>
      </c>
    </row>
    <row r="24" spans="1:12" ht="52.5" customHeight="1">
      <c r="A24" s="57" t="s">
        <v>23</v>
      </c>
      <c r="B24" s="39">
        <v>3769.08946</v>
      </c>
      <c r="C24" s="53">
        <f t="shared" si="1"/>
        <v>0.3559350798889554</v>
      </c>
      <c r="D24" s="53">
        <f t="shared" si="3"/>
        <v>1.168143180318636</v>
      </c>
      <c r="E24" s="53"/>
      <c r="F24" s="53"/>
      <c r="G24" s="53">
        <v>5481.859</v>
      </c>
      <c r="H24" s="53">
        <f t="shared" si="2"/>
        <v>0.4605443165588507</v>
      </c>
      <c r="I24" s="53">
        <f t="shared" si="0"/>
        <v>1.4440654407110307</v>
      </c>
      <c r="J24" s="53"/>
      <c r="K24" s="53">
        <f>G24-B24</f>
        <v>1712.7695400000002</v>
      </c>
      <c r="L24" s="54">
        <f>G24/B24-1</f>
        <v>0.45442528180267705</v>
      </c>
    </row>
    <row r="25" spans="1:12" s="49" customFormat="1" ht="35.25" customHeight="1">
      <c r="A25" s="56" t="s">
        <v>24</v>
      </c>
      <c r="B25" s="59">
        <v>1119.574009</v>
      </c>
      <c r="C25" s="47">
        <f t="shared" si="1"/>
        <v>0.1057273032556285</v>
      </c>
      <c r="D25" s="47">
        <f t="shared" si="3"/>
        <v>0.3469863895125867</v>
      </c>
      <c r="E25" s="47"/>
      <c r="F25" s="47"/>
      <c r="G25" s="47">
        <v>1526.756</v>
      </c>
      <c r="H25" s="47">
        <f t="shared" si="2"/>
        <v>0.12826648744014116</v>
      </c>
      <c r="I25" s="47">
        <f t="shared" si="0"/>
        <v>0.4021875746892087</v>
      </c>
      <c r="J25" s="47"/>
      <c r="K25" s="47">
        <f>G25-B25</f>
        <v>407.18199100000015</v>
      </c>
      <c r="L25" s="48">
        <f>G25/B25-1</f>
        <v>0.36369367967348043</v>
      </c>
    </row>
    <row r="26" spans="1:12" s="49" customFormat="1" ht="17.25" customHeight="1">
      <c r="A26" s="60" t="s">
        <v>25</v>
      </c>
      <c r="B26" s="59">
        <v>923.151599</v>
      </c>
      <c r="C26" s="47">
        <f t="shared" si="1"/>
        <v>0.0871780947697861</v>
      </c>
      <c r="D26" s="47">
        <f t="shared" si="3"/>
        <v>0.2861097504361423</v>
      </c>
      <c r="E26" s="47"/>
      <c r="F26" s="47"/>
      <c r="G26" s="47">
        <v>1112.287</v>
      </c>
      <c r="H26" s="47">
        <f t="shared" si="2"/>
        <v>0.09344593799882382</v>
      </c>
      <c r="I26" s="47">
        <f t="shared" si="0"/>
        <v>0.2930055692516262</v>
      </c>
      <c r="J26" s="47"/>
      <c r="K26" s="47">
        <f>G26-B26</f>
        <v>189.135401</v>
      </c>
      <c r="L26" s="48">
        <f>G26/B26-1</f>
        <v>0.2048801098377342</v>
      </c>
    </row>
    <row r="27" spans="1:12" s="49" customFormat="1" ht="18" customHeight="1">
      <c r="A27" s="61" t="s">
        <v>26</v>
      </c>
      <c r="B27" s="59">
        <v>112250.69553099999</v>
      </c>
      <c r="C27" s="47">
        <f>B27/$B$10*100</f>
        <v>10.60042769094085</v>
      </c>
      <c r="D27" s="47">
        <f t="shared" si="3"/>
        <v>34.789538922369125</v>
      </c>
      <c r="E27" s="47"/>
      <c r="F27" s="47"/>
      <c r="G27" s="47">
        <v>127493.367533</v>
      </c>
      <c r="H27" s="47">
        <f t="shared" si="2"/>
        <v>10.711028104931529</v>
      </c>
      <c r="I27" s="47">
        <f>G27/G$12*100</f>
        <v>33.58509694873127</v>
      </c>
      <c r="J27" s="47"/>
      <c r="K27" s="47">
        <f>G27-B27</f>
        <v>15242.672002000007</v>
      </c>
      <c r="L27" s="48">
        <f>G27/B27-1</f>
        <v>0.1357913367921224</v>
      </c>
    </row>
    <row r="28" spans="1:12" s="49" customFormat="1" ht="15.75" customHeight="1">
      <c r="A28" s="63" t="s">
        <v>27</v>
      </c>
      <c r="B28" s="59">
        <v>24527.261613610004</v>
      </c>
      <c r="C28" s="47">
        <f t="shared" si="1"/>
        <v>2.3162392176007374</v>
      </c>
      <c r="D28" s="47">
        <f t="shared" si="3"/>
        <v>7.601664457661769</v>
      </c>
      <c r="E28" s="47"/>
      <c r="F28" s="47"/>
      <c r="G28" s="47">
        <v>26149.10726305</v>
      </c>
      <c r="H28" s="47">
        <f t="shared" si="2"/>
        <v>2.1968501439174997</v>
      </c>
      <c r="I28" s="47">
        <f>G28/G$12*100</f>
        <v>6.888360700998751</v>
      </c>
      <c r="J28" s="47"/>
      <c r="K28" s="47">
        <f>G28-B28</f>
        <v>1621.8456494399943</v>
      </c>
      <c r="L28" s="48">
        <f>G28/B28-1</f>
        <v>0.06612420395679419</v>
      </c>
    </row>
    <row r="29" spans="1:12" s="49" customFormat="1" ht="12" customHeight="1" hidden="1">
      <c r="A29" s="64"/>
      <c r="B29" s="59"/>
      <c r="C29" s="47"/>
      <c r="D29" s="47"/>
      <c r="E29" s="47"/>
      <c r="F29" s="47"/>
      <c r="G29" s="47"/>
      <c r="H29" s="47"/>
      <c r="I29" s="47"/>
      <c r="J29" s="47"/>
      <c r="K29" s="47"/>
      <c r="L29" s="48"/>
    </row>
    <row r="30" spans="1:12" s="49" customFormat="1" ht="19.5" customHeight="1">
      <c r="A30" s="65" t="s">
        <v>28</v>
      </c>
      <c r="B30" s="59">
        <v>776.044568</v>
      </c>
      <c r="C30" s="47">
        <f>B30/$B$10*100</f>
        <v>0.07328599871133594</v>
      </c>
      <c r="D30" s="47">
        <f t="shared" si="3"/>
        <v>0.2405172865630316</v>
      </c>
      <c r="E30" s="47"/>
      <c r="F30" s="47"/>
      <c r="G30" s="47">
        <v>1473.146</v>
      </c>
      <c r="H30" s="47">
        <f>G30/$G$10*100</f>
        <v>0.12376258086196756</v>
      </c>
      <c r="I30" s="47">
        <f t="shared" si="0"/>
        <v>0.3880652945874186</v>
      </c>
      <c r="J30" s="47"/>
      <c r="K30" s="47">
        <f>G30-B30</f>
        <v>697.1014319999999</v>
      </c>
      <c r="L30" s="48">
        <f>G30/B30-1</f>
        <v>0.8982749970102231</v>
      </c>
    </row>
    <row r="31" spans="1:12" s="49" customFormat="1" ht="18" customHeight="1">
      <c r="A31" s="65" t="s">
        <v>29</v>
      </c>
      <c r="B31" s="59">
        <v>3.429234</v>
      </c>
      <c r="C31" s="47">
        <f>B31/$B$10*100</f>
        <v>0.00032384072882895226</v>
      </c>
      <c r="D31" s="47">
        <f t="shared" si="3"/>
        <v>0.0010628127438547976</v>
      </c>
      <c r="E31" s="47"/>
      <c r="F31" s="47"/>
      <c r="G31" s="47">
        <v>3.230149</v>
      </c>
      <c r="H31" s="47">
        <f>G31/$G$10*100</f>
        <v>0.0002713726791565152</v>
      </c>
      <c r="I31" s="47">
        <f t="shared" si="0"/>
        <v>0.0008509059680752997</v>
      </c>
      <c r="J31" s="47"/>
      <c r="K31" s="47">
        <f>G31-B31</f>
        <v>-0.19908500000000018</v>
      </c>
      <c r="L31" s="48">
        <f>G31/B31-1</f>
        <v>-0.05805523915836608</v>
      </c>
    </row>
    <row r="32" spans="1:12" s="49" customFormat="1" ht="34.5" customHeight="1">
      <c r="A32" s="66" t="s">
        <v>30</v>
      </c>
      <c r="B32" s="59">
        <v>33.11720999999999</v>
      </c>
      <c r="C32" s="47">
        <f>B32/$B$10*100</f>
        <v>0.0031274335385632662</v>
      </c>
      <c r="D32" s="47">
        <f t="shared" si="3"/>
        <v>0.010263922738697778</v>
      </c>
      <c r="E32" s="47"/>
      <c r="F32" s="47"/>
      <c r="G32" s="47">
        <v>22.649217999999998</v>
      </c>
      <c r="H32" s="47">
        <f>G32/$G$10*100</f>
        <v>0.001902815928757456</v>
      </c>
      <c r="I32" s="47">
        <f t="shared" si="0"/>
        <v>0.005966398072794321</v>
      </c>
      <c r="J32" s="47"/>
      <c r="K32" s="47">
        <f>G32-B32</f>
        <v>-10.467991999999995</v>
      </c>
      <c r="L32" s="48">
        <f>G32/B32-1</f>
        <v>-0.3160891874647652</v>
      </c>
    </row>
    <row r="33" spans="1:12" s="49" customFormat="1" ht="16.5" customHeight="1">
      <c r="A33" s="67" t="s">
        <v>31</v>
      </c>
      <c r="B33" s="59"/>
      <c r="C33" s="47"/>
      <c r="D33" s="47"/>
      <c r="E33" s="47"/>
      <c r="F33" s="47"/>
      <c r="G33" s="47"/>
      <c r="H33" s="47"/>
      <c r="I33" s="47"/>
      <c r="J33" s="47"/>
      <c r="K33" s="47"/>
      <c r="L33" s="48"/>
    </row>
    <row r="34" spans="1:12" ht="18" customHeight="1">
      <c r="A34" s="65" t="s">
        <v>32</v>
      </c>
      <c r="B34" s="67">
        <v>266.618641</v>
      </c>
      <c r="C34" s="67">
        <f>B34/$B$10*100</f>
        <v>0.025178210358588762</v>
      </c>
      <c r="D34" s="67">
        <f t="shared" si="3"/>
        <v>0.0826323573731181</v>
      </c>
      <c r="E34" s="67"/>
      <c r="F34" s="67"/>
      <c r="G34" s="67">
        <v>-17.29</v>
      </c>
      <c r="H34" s="67">
        <f>G34/$G$10*100</f>
        <v>-0.0014525749810972023</v>
      </c>
      <c r="I34" s="67">
        <f>G34/G$12*100</f>
        <v>-0.004554639488154241</v>
      </c>
      <c r="J34" s="67"/>
      <c r="K34" s="67">
        <f>G34-B34</f>
        <v>-283.90864100000005</v>
      </c>
      <c r="L34" s="48">
        <f>G34/B34-1</f>
        <v>-1.0648491790939705</v>
      </c>
    </row>
    <row r="35" spans="1:12" ht="18.75" customHeight="1">
      <c r="A35" s="68" t="s">
        <v>33</v>
      </c>
      <c r="B35" s="59">
        <v>1247.042452</v>
      </c>
      <c r="C35" s="59">
        <f>B35/$B$10*100</f>
        <v>0.11776482343763175</v>
      </c>
      <c r="D35" s="59">
        <f>B35/B$12*100</f>
        <v>0.38649232164195696</v>
      </c>
      <c r="E35" s="46"/>
      <c r="F35" s="47"/>
      <c r="G35" s="59">
        <v>257.870663</v>
      </c>
      <c r="H35" s="59">
        <f>G35/$G$10*100</f>
        <v>0.02166434201461816</v>
      </c>
      <c r="I35" s="59">
        <f>G35/G$12*100</f>
        <v>0.0679298961559465</v>
      </c>
      <c r="J35" s="59"/>
      <c r="K35" s="59">
        <f>G35-B35</f>
        <v>-989.171789</v>
      </c>
      <c r="L35" s="48">
        <f>G35/B35-1</f>
        <v>-0.7932142064719381</v>
      </c>
    </row>
    <row r="36" spans="1:12" ht="48" customHeight="1">
      <c r="A36" s="70" t="s">
        <v>34</v>
      </c>
      <c r="B36" s="59">
        <v>32275.684212</v>
      </c>
      <c r="C36" s="59">
        <f>B36/$B$10*100</f>
        <v>3.047963801439968</v>
      </c>
      <c r="D36" s="59">
        <f>B36/B$12*100</f>
        <v>10.003111043791906</v>
      </c>
      <c r="E36" s="59"/>
      <c r="F36" s="59"/>
      <c r="G36" s="59">
        <v>38125.174243</v>
      </c>
      <c r="H36" s="59">
        <f>G36/$G$10*100</f>
        <v>3.2029886787364528</v>
      </c>
      <c r="I36" s="59">
        <f>G36/G$12*100</f>
        <v>10.043170855982</v>
      </c>
      <c r="J36" s="59"/>
      <c r="K36" s="59">
        <f>G36-B36</f>
        <v>5849.490031000001</v>
      </c>
      <c r="L36" s="48">
        <f>G36/B36-1</f>
        <v>0.18123519837962654</v>
      </c>
    </row>
    <row r="37" spans="1:12" ht="10.5" customHeight="1">
      <c r="A37" s="71"/>
      <c r="B37" s="46"/>
      <c r="C37" s="46"/>
      <c r="D37" s="46"/>
      <c r="E37" s="46"/>
      <c r="F37" s="47"/>
      <c r="G37" s="62"/>
      <c r="H37" s="47"/>
      <c r="I37" s="47"/>
      <c r="J37" s="47"/>
      <c r="K37" s="47"/>
      <c r="L37" s="69"/>
    </row>
    <row r="38" spans="1:12" s="49" customFormat="1" ht="33" customHeight="1">
      <c r="A38" s="41" t="s">
        <v>35</v>
      </c>
      <c r="B38" s="72">
        <f>B39+B52+B53+B54+B55</f>
        <v>424455.15677352</v>
      </c>
      <c r="C38" s="43">
        <f>B38/$B$10*100</f>
        <v>40.083548490637824</v>
      </c>
      <c r="D38" s="43">
        <f>B38/B$38*100</f>
        <v>100</v>
      </c>
      <c r="E38" s="43"/>
      <c r="F38" s="43"/>
      <c r="G38" s="72">
        <f>G39+G52+G53+G54+G55</f>
        <v>459633.26977255003</v>
      </c>
      <c r="H38" s="43">
        <f aca="true" t="shared" si="4" ref="H38:H50">G38/$G$10*100</f>
        <v>38.614909667525</v>
      </c>
      <c r="I38" s="43">
        <f aca="true" t="shared" si="5" ref="I38:I54">G38/G$38*100</f>
        <v>100</v>
      </c>
      <c r="J38" s="43"/>
      <c r="K38" s="43">
        <f>G38-B38</f>
        <v>35178.11299903004</v>
      </c>
      <c r="L38" s="44">
        <f>G38/B38-1</f>
        <v>0.08287827921902324</v>
      </c>
    </row>
    <row r="39" spans="1:12" s="49" customFormat="1" ht="19.5" customHeight="1">
      <c r="A39" s="73" t="s">
        <v>36</v>
      </c>
      <c r="B39" s="62">
        <f>B40+B41+B42+B43+B44+B51</f>
        <v>393090.96307552</v>
      </c>
      <c r="C39" s="47">
        <f aca="true" t="shared" si="6" ref="C39:C53">B39/$B$10*100</f>
        <v>37.12166156595063</v>
      </c>
      <c r="D39" s="47">
        <f aca="true" t="shared" si="7" ref="D39:D54">B39/B$38*100</f>
        <v>92.61071677479107</v>
      </c>
      <c r="E39" s="47"/>
      <c r="F39" s="47"/>
      <c r="G39" s="62">
        <f>G40+G41+G42+G43+G44+G51</f>
        <v>427477.64457055</v>
      </c>
      <c r="H39" s="47">
        <f t="shared" si="4"/>
        <v>35.913437332651434</v>
      </c>
      <c r="I39" s="47">
        <f t="shared" si="5"/>
        <v>93.00406926202007</v>
      </c>
      <c r="J39" s="47"/>
      <c r="K39" s="47">
        <f>G39-B39</f>
        <v>34386.68149503</v>
      </c>
      <c r="L39" s="48">
        <f>G39/B39-1</f>
        <v>0.08747766986549554</v>
      </c>
    </row>
    <row r="40" spans="1:12" ht="19.5" customHeight="1">
      <c r="A40" s="74" t="s">
        <v>37</v>
      </c>
      <c r="B40" s="67">
        <v>109976.18614699999</v>
      </c>
      <c r="C40" s="67">
        <f>B40/$B$10*100</f>
        <v>10.385633723354253</v>
      </c>
      <c r="D40" s="67">
        <f t="shared" si="7"/>
        <v>25.909965844915128</v>
      </c>
      <c r="E40" s="67"/>
      <c r="F40" s="67"/>
      <c r="G40" s="75">
        <v>111906.269033</v>
      </c>
      <c r="H40" s="67">
        <f t="shared" si="4"/>
        <v>9.401518023439468</v>
      </c>
      <c r="I40" s="67">
        <f t="shared" si="5"/>
        <v>24.346860071373193</v>
      </c>
      <c r="J40" s="67"/>
      <c r="K40" s="67">
        <f>G40-B40</f>
        <v>1930.0828860000183</v>
      </c>
      <c r="L40" s="76">
        <f>G40/B40-1</f>
        <v>0.017550007448159377</v>
      </c>
    </row>
    <row r="41" spans="1:12" ht="17.25" customHeight="1">
      <c r="A41" s="74" t="s">
        <v>38</v>
      </c>
      <c r="B41" s="67">
        <v>57094.901337999996</v>
      </c>
      <c r="C41" s="67">
        <f t="shared" si="6"/>
        <v>5.391773924356005</v>
      </c>
      <c r="D41" s="67">
        <f t="shared" si="7"/>
        <v>13.45133883447306</v>
      </c>
      <c r="E41" s="67"/>
      <c r="F41" s="67"/>
      <c r="G41" s="75">
        <v>64037.01305300001</v>
      </c>
      <c r="H41" s="67">
        <f t="shared" si="4"/>
        <v>5.379905322439722</v>
      </c>
      <c r="I41" s="67">
        <f t="shared" si="5"/>
        <v>13.93219709371534</v>
      </c>
      <c r="J41" s="67"/>
      <c r="K41" s="67">
        <f>G41-B41</f>
        <v>6942.111715000014</v>
      </c>
      <c r="L41" s="76">
        <f>G41/B41-1</f>
        <v>0.12158899573016035</v>
      </c>
    </row>
    <row r="42" spans="1:12" ht="19.5" customHeight="1">
      <c r="A42" s="74" t="s">
        <v>39</v>
      </c>
      <c r="B42" s="67">
        <v>14513.10485452</v>
      </c>
      <c r="C42" s="67">
        <f t="shared" si="6"/>
        <v>1.3705493569872342</v>
      </c>
      <c r="D42" s="67">
        <f t="shared" si="7"/>
        <v>3.419231601481962</v>
      </c>
      <c r="E42" s="67"/>
      <c r="F42" s="67"/>
      <c r="G42" s="75">
        <v>17979.04860555</v>
      </c>
      <c r="H42" s="67">
        <f t="shared" si="4"/>
        <v>1.5104636314836595</v>
      </c>
      <c r="I42" s="67">
        <f t="shared" si="5"/>
        <v>3.911607315642523</v>
      </c>
      <c r="J42" s="67"/>
      <c r="K42" s="67">
        <f>G42-B42</f>
        <v>3465.9437510300013</v>
      </c>
      <c r="L42" s="76">
        <f>G42/B42-1</f>
        <v>0.23881476677614977</v>
      </c>
    </row>
    <row r="43" spans="1:12" ht="19.5" customHeight="1">
      <c r="A43" s="74" t="s">
        <v>40</v>
      </c>
      <c r="B43" s="67">
        <v>8140.192206</v>
      </c>
      <c r="C43" s="67">
        <f t="shared" si="6"/>
        <v>0.7687214628102943</v>
      </c>
      <c r="D43" s="67">
        <f t="shared" si="7"/>
        <v>1.9177979289678952</v>
      </c>
      <c r="E43" s="67"/>
      <c r="F43" s="67"/>
      <c r="G43" s="75">
        <v>8648.450000000003</v>
      </c>
      <c r="H43" s="67">
        <f t="shared" si="4"/>
        <v>0.7265773334453501</v>
      </c>
      <c r="I43" s="67">
        <f t="shared" si="5"/>
        <v>1.88159791049932</v>
      </c>
      <c r="J43" s="67"/>
      <c r="K43" s="67">
        <f>G43-B43</f>
        <v>508.25779400000283</v>
      </c>
      <c r="L43" s="76">
        <f>G43/B43-1</f>
        <v>0.06243805811186798</v>
      </c>
    </row>
    <row r="44" spans="1:12" s="49" customFormat="1" ht="19.5" customHeight="1">
      <c r="A44" s="74" t="s">
        <v>41</v>
      </c>
      <c r="B44" s="75">
        <f>B45+B46+B47+B48+B50+B49</f>
        <v>202610.54184900003</v>
      </c>
      <c r="C44" s="67">
        <f t="shared" si="6"/>
        <v>19.133586550468443</v>
      </c>
      <c r="D44" s="67">
        <f t="shared" si="7"/>
        <v>47.73426323504619</v>
      </c>
      <c r="E44" s="67"/>
      <c r="F44" s="67"/>
      <c r="G44" s="75">
        <f>G45+G46+G47+G48+G50+G49</f>
        <v>224222.22436899997</v>
      </c>
      <c r="H44" s="67">
        <f t="shared" si="4"/>
        <v>18.837454790304964</v>
      </c>
      <c r="I44" s="67">
        <f t="shared" si="5"/>
        <v>48.78285344312794</v>
      </c>
      <c r="J44" s="67"/>
      <c r="K44" s="67">
        <f>G44-B44</f>
        <v>21611.682519999944</v>
      </c>
      <c r="L44" s="76">
        <f>G44/B44-1</f>
        <v>0.10666613061084718</v>
      </c>
    </row>
    <row r="45" spans="1:12" ht="31.5" customHeight="1">
      <c r="A45" s="77" t="s">
        <v>42</v>
      </c>
      <c r="B45" s="53">
        <v>1529.1387510000059</v>
      </c>
      <c r="C45" s="53">
        <f t="shared" si="6"/>
        <v>0.1444046710152867</v>
      </c>
      <c r="D45" s="53">
        <f>B45/B$38*100</f>
        <v>0.36025919972882336</v>
      </c>
      <c r="E45" s="53"/>
      <c r="F45" s="53"/>
      <c r="G45" s="78">
        <v>1637.3589959999808</v>
      </c>
      <c r="H45" s="53">
        <f t="shared" si="4"/>
        <v>0.13755851432411836</v>
      </c>
      <c r="I45" s="53">
        <f t="shared" si="5"/>
        <v>0.356231609781039</v>
      </c>
      <c r="J45" s="53"/>
      <c r="K45" s="53">
        <f>G45-B45</f>
        <v>108.22024499997497</v>
      </c>
      <c r="L45" s="54">
        <f>G45/B45-1</f>
        <v>0.07077202440210373</v>
      </c>
    </row>
    <row r="46" spans="1:12" ht="15.75" customHeight="1">
      <c r="A46" s="79" t="s">
        <v>43</v>
      </c>
      <c r="B46" s="53">
        <v>19065.206677</v>
      </c>
      <c r="C46" s="80">
        <f t="shared" si="6"/>
        <v>1.8004284413237144</v>
      </c>
      <c r="D46" s="80">
        <f t="shared" si="7"/>
        <v>4.491689256863659</v>
      </c>
      <c r="E46" s="80"/>
      <c r="F46" s="80"/>
      <c r="G46" s="81">
        <v>25446.093771999997</v>
      </c>
      <c r="H46" s="80">
        <f t="shared" si="4"/>
        <v>2.1377882695118875</v>
      </c>
      <c r="I46" s="80">
        <f t="shared" si="5"/>
        <v>5.536173172275371</v>
      </c>
      <c r="J46" s="80"/>
      <c r="K46" s="80">
        <f>G46-B46</f>
        <v>6380.887094999998</v>
      </c>
      <c r="L46" s="82">
        <f>G46/B46-1</f>
        <v>0.3346875385671959</v>
      </c>
    </row>
    <row r="47" spans="1:12" ht="33" customHeight="1">
      <c r="A47" s="77" t="s">
        <v>44</v>
      </c>
      <c r="B47" s="53">
        <v>341.70864199999994</v>
      </c>
      <c r="C47" s="53">
        <f t="shared" si="6"/>
        <v>0.03226935685124768</v>
      </c>
      <c r="D47" s="53">
        <f t="shared" si="7"/>
        <v>0.0805052398461796</v>
      </c>
      <c r="E47" s="47"/>
      <c r="F47" s="47"/>
      <c r="G47" s="78">
        <v>189.76328699999988</v>
      </c>
      <c r="H47" s="53">
        <f t="shared" si="4"/>
        <v>0.01594247559438796</v>
      </c>
      <c r="I47" s="53">
        <f t="shared" si="5"/>
        <v>0.04128580315648265</v>
      </c>
      <c r="J47" s="53"/>
      <c r="K47" s="53">
        <f>G47-B47</f>
        <v>-151.94535500000006</v>
      </c>
      <c r="L47" s="54">
        <f>G47/B47-1</f>
        <v>-0.44466348322557225</v>
      </c>
    </row>
    <row r="48" spans="1:12" ht="17.25" customHeight="1">
      <c r="A48" s="79" t="s">
        <v>45</v>
      </c>
      <c r="B48" s="53">
        <v>138552.863696</v>
      </c>
      <c r="C48" s="80">
        <f>B48/$B$10*100</f>
        <v>13.084280734604611</v>
      </c>
      <c r="D48" s="80">
        <f t="shared" si="7"/>
        <v>32.642521002502214</v>
      </c>
      <c r="E48" s="80"/>
      <c r="F48" s="80"/>
      <c r="G48" s="81">
        <v>147248.034239</v>
      </c>
      <c r="H48" s="80">
        <f>G48/$G$10*100</f>
        <v>12.37066573460472</v>
      </c>
      <c r="I48" s="80">
        <f t="shared" si="5"/>
        <v>32.03598258060515</v>
      </c>
      <c r="J48" s="80"/>
      <c r="K48" s="80">
        <f>G48-B48</f>
        <v>8695.170543000015</v>
      </c>
      <c r="L48" s="82">
        <f>G48/B48-1</f>
        <v>0.06275706117542379</v>
      </c>
    </row>
    <row r="49" spans="1:12" ht="48" customHeight="1">
      <c r="A49" s="83" t="s">
        <v>46</v>
      </c>
      <c r="B49" s="81">
        <v>34764.713944</v>
      </c>
      <c r="C49" s="80">
        <f>B49/$B$10*100</f>
        <v>3.283016061649628</v>
      </c>
      <c r="D49" s="80">
        <f>B49/B$38*100</f>
        <v>8.190432696886681</v>
      </c>
      <c r="E49" s="80"/>
      <c r="F49" s="80"/>
      <c r="G49" s="81">
        <v>41376.950075</v>
      </c>
      <c r="H49" s="80">
        <f t="shared" si="4"/>
        <v>3.4761782806855415</v>
      </c>
      <c r="I49" s="80">
        <f t="shared" si="5"/>
        <v>9.002166030208263</v>
      </c>
      <c r="J49" s="80"/>
      <c r="K49" s="80">
        <f>G49-B49</f>
        <v>6612.236130999998</v>
      </c>
      <c r="L49" s="82">
        <f>G49/B49-1</f>
        <v>0.19019964155756264</v>
      </c>
    </row>
    <row r="50" spans="1:12" ht="19.5" customHeight="1">
      <c r="A50" s="84" t="s">
        <v>47</v>
      </c>
      <c r="B50" s="53">
        <v>8356.910139000001</v>
      </c>
      <c r="C50" s="53">
        <f t="shared" si="6"/>
        <v>0.7891872850239503</v>
      </c>
      <c r="D50" s="53">
        <f t="shared" si="7"/>
        <v>1.9688558392186213</v>
      </c>
      <c r="E50" s="53"/>
      <c r="F50" s="53"/>
      <c r="G50" s="78">
        <v>8324.024</v>
      </c>
      <c r="H50" s="53">
        <f t="shared" si="4"/>
        <v>0.6993215155843064</v>
      </c>
      <c r="I50" s="53">
        <f t="shared" si="5"/>
        <v>1.8110142471016406</v>
      </c>
      <c r="J50" s="53"/>
      <c r="K50" s="53">
        <f>G50-B50</f>
        <v>-32.886139000002004</v>
      </c>
      <c r="L50" s="54">
        <f>G50/B50-1</f>
        <v>-0.003935203137644061</v>
      </c>
    </row>
    <row r="51" spans="1:12" ht="31.5" customHeight="1">
      <c r="A51" s="85" t="s">
        <v>48</v>
      </c>
      <c r="B51" s="86">
        <v>756.036681</v>
      </c>
      <c r="C51" s="86">
        <f>B51/$B$10*100</f>
        <v>0.07139654797440538</v>
      </c>
      <c r="D51" s="67">
        <f t="shared" si="7"/>
        <v>0.17811932990683504</v>
      </c>
      <c r="E51" s="67"/>
      <c r="F51" s="67"/>
      <c r="G51" s="75">
        <v>684.63951</v>
      </c>
      <c r="H51" s="67">
        <f>G51/$G$10*100</f>
        <v>0.05751823153826766</v>
      </c>
      <c r="I51" s="67">
        <f t="shared" si="5"/>
        <v>0.14895342766175185</v>
      </c>
      <c r="J51" s="67"/>
      <c r="K51" s="67">
        <f>G51-B51</f>
        <v>-71.39717100000007</v>
      </c>
      <c r="L51" s="87">
        <f>G51/B51-1</f>
        <v>-0.09443612035538274</v>
      </c>
    </row>
    <row r="52" spans="1:12" s="49" customFormat="1" ht="19.5" customHeight="1">
      <c r="A52" s="73" t="s">
        <v>49</v>
      </c>
      <c r="B52" s="88">
        <v>33177.038181</v>
      </c>
      <c r="C52" s="67">
        <f>B52/$B$10*100</f>
        <v>3.1330834305623405</v>
      </c>
      <c r="D52" s="67">
        <f t="shared" si="7"/>
        <v>7.816382402606206</v>
      </c>
      <c r="E52" s="67"/>
      <c r="F52" s="67"/>
      <c r="G52" s="75">
        <v>33842.010216</v>
      </c>
      <c r="H52" s="67">
        <f>G52/$G$10*100</f>
        <v>2.8431496442913553</v>
      </c>
      <c r="I52" s="67">
        <f t="shared" si="5"/>
        <v>7.362828681384783</v>
      </c>
      <c r="J52" s="67"/>
      <c r="K52" s="67">
        <f>G52-B52</f>
        <v>664.9720349999989</v>
      </c>
      <c r="L52" s="76">
        <f>G52/B52-1</f>
        <v>0.020043140420558103</v>
      </c>
    </row>
    <row r="53" spans="1:12" ht="19.5" customHeight="1">
      <c r="A53" s="73" t="s">
        <v>31</v>
      </c>
      <c r="B53" s="88">
        <v>0</v>
      </c>
      <c r="C53" s="67">
        <f t="shared" si="6"/>
        <v>0</v>
      </c>
      <c r="D53" s="67">
        <f t="shared" si="7"/>
        <v>0</v>
      </c>
      <c r="E53" s="67"/>
      <c r="F53" s="67"/>
      <c r="G53" s="75">
        <v>0</v>
      </c>
      <c r="H53" s="67">
        <f>G53/$G$10*100</f>
        <v>0</v>
      </c>
      <c r="I53" s="67">
        <f t="shared" si="5"/>
        <v>0</v>
      </c>
      <c r="J53" s="67"/>
      <c r="K53" s="67">
        <f>G53-B53</f>
        <v>0</v>
      </c>
      <c r="L53" s="76"/>
    </row>
    <row r="54" spans="1:12" s="49" customFormat="1" ht="32.25" customHeight="1">
      <c r="A54" s="89" t="s">
        <v>50</v>
      </c>
      <c r="B54" s="86">
        <v>-1812.844483</v>
      </c>
      <c r="C54" s="67">
        <f>B54/$B$10*100</f>
        <v>-0.17119650587515028</v>
      </c>
      <c r="D54" s="67">
        <f t="shared" si="7"/>
        <v>-0.4270991773972708</v>
      </c>
      <c r="E54" s="67"/>
      <c r="F54" s="67"/>
      <c r="G54" s="75">
        <v>-1686.3850140000002</v>
      </c>
      <c r="H54" s="67">
        <f>G54/$G$10*100</f>
        <v>-0.14167730941779386</v>
      </c>
      <c r="I54" s="67">
        <f t="shared" si="5"/>
        <v>-0.3668979434048604</v>
      </c>
      <c r="J54" s="67"/>
      <c r="K54" s="67">
        <f>G54-B54</f>
        <v>126.4594689999999</v>
      </c>
      <c r="L54" s="76">
        <f>G54/B54-1</f>
        <v>-0.06975748343880406</v>
      </c>
    </row>
    <row r="55" spans="1:12" s="49" customFormat="1" ht="7.5" customHeight="1">
      <c r="A55" s="90"/>
      <c r="B55" s="91"/>
      <c r="C55" s="47"/>
      <c r="D55" s="47"/>
      <c r="E55" s="47"/>
      <c r="F55" s="47"/>
      <c r="G55" s="62"/>
      <c r="H55" s="47"/>
      <c r="I55" s="47"/>
      <c r="J55" s="47"/>
      <c r="K55" s="67">
        <f>G55-B55</f>
        <v>0</v>
      </c>
      <c r="L55" s="76"/>
    </row>
    <row r="56" spans="1:12" s="35" customFormat="1" ht="21" customHeight="1" thickBot="1">
      <c r="A56" s="92" t="s">
        <v>51</v>
      </c>
      <c r="B56" s="93">
        <f>B12-B38</f>
        <v>-101798.69449190993</v>
      </c>
      <c r="C56" s="94">
        <f>B56/$B$10*100</f>
        <v>-9.61338987601778</v>
      </c>
      <c r="D56" s="93">
        <v>0</v>
      </c>
      <c r="E56" s="93"/>
      <c r="F56" s="95"/>
      <c r="G56" s="93">
        <f>G12-G38</f>
        <v>-80020.34881650005</v>
      </c>
      <c r="H56" s="94">
        <f>G56/$G$10*100</f>
        <v>-6.722704260816605</v>
      </c>
      <c r="I56" s="96">
        <v>0</v>
      </c>
      <c r="J56" s="95"/>
      <c r="K56" s="93">
        <f>G56-B56</f>
        <v>21778.345675409888</v>
      </c>
      <c r="L56" s="97"/>
    </row>
    <row r="57" spans="1:12" s="35" customFormat="1" ht="21" customHeight="1">
      <c r="A57" s="98"/>
      <c r="B57" s="67"/>
      <c r="C57" s="99"/>
      <c r="D57" s="67"/>
      <c r="E57" s="67"/>
      <c r="F57" s="80"/>
      <c r="G57" s="67"/>
      <c r="H57" s="99"/>
      <c r="I57" s="86"/>
      <c r="J57" s="80"/>
      <c r="K57" s="67"/>
      <c r="L57" s="48"/>
    </row>
    <row r="58" spans="7:11" ht="19.5" customHeight="1">
      <c r="G58" s="100"/>
      <c r="H58" s="100"/>
      <c r="I58" s="100"/>
      <c r="J58" s="100"/>
      <c r="K58" s="100"/>
    </row>
    <row r="59" spans="7:11" ht="19.5" customHeight="1">
      <c r="G59" s="100"/>
      <c r="H59" s="100"/>
      <c r="I59" s="100"/>
      <c r="J59" s="100"/>
      <c r="K59" s="100"/>
    </row>
    <row r="60" spans="7:11" ht="19.5" customHeight="1">
      <c r="G60" s="100"/>
      <c r="H60" s="100"/>
      <c r="I60" s="100"/>
      <c r="J60" s="100"/>
      <c r="K60" s="100"/>
    </row>
    <row r="61" spans="7:11" ht="19.5" customHeight="1">
      <c r="G61" s="100"/>
      <c r="H61" s="100"/>
      <c r="I61" s="100"/>
      <c r="J61" s="100"/>
      <c r="K61" s="100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2022-01-27T15:35:23Z</dcterms:created>
  <dcterms:modified xsi:type="dcterms:W3CDTF">2022-01-27T15:40:07Z</dcterms:modified>
  <cp:category/>
  <cp:version/>
  <cp:contentType/>
  <cp:contentStatus/>
</cp:coreProperties>
</file>