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<sst xmlns="http://schemas.openxmlformats.org/spreadsheetml/2006/main" count="57" uniqueCount="52">
  <si>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</si>
  <si>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</si>
  <si>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
 Realizări 1.01.-31.10.2018
</t>
  </si>
  <si>
    <t xml:space="preserve">
Realizări 1.01.-31.10.2019
</t>
  </si>
  <si>
    <t xml:space="preserve"> Diferenţe    2019
   faţă de      2018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</si>
  <si>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</si>
  <si>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</si>
  <si>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</si>
  <si>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</si>
  <si>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</si>
  <si>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</si>
  <si>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</si>
  <si>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</si>
  <si>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</si>
  <si>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</si>
  <si>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</si>
  <si>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</si>
  <si>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</si>
  <si>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</si>
  <si>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</si>
  <si>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</si>
  <si>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</si>
  <si>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</si>
  <si>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</si>
  <si>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</si>
  <si>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</si>
  <si>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</si>
  <si>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</si>
  <si>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</si>
  <si>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</si>
  <si>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</si>
  <si>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</si>
  <si>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</si>
  <si>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</si>
  <si>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</si>
  <si>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</si>
  <si>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</si>
  <si>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</si>
  <si>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</si>
  <si>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</si>
  <si>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</si>
  <si>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</si>
  <si>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</si>
  <si>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</si>
  <si>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</si>
  <si>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</si>
  <si>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</si>
  <si>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</si>
  <si>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</si>
  <si>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</si>
  <si>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</si>
  <si>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`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</si>
</sst>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justify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9\10%20octombrie%202019\BGC%20-%20%2031%20octombrie%202019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mbrie in luna"/>
      <sheetName val="octombrie 2019 "/>
      <sheetName val="UAT octombrie 2019"/>
      <sheetName val=" consolidari octombrie"/>
      <sheetName val="septembrie 2019  (valori)"/>
      <sheetName val="UAT septembrie 2019 (valori)"/>
      <sheetName val="Sinteza - An 2"/>
      <sheetName val="2018 - 2019"/>
      <sheetName val="Progr.act 31.10.2019(Liliana)"/>
      <sheetName val="Sinteza - Anexa program anual"/>
      <sheetName val="program %.exec"/>
      <sheetName val="Sinteza-anexa program 9 luni "/>
      <sheetName val="program 9 luni .%.exec "/>
      <sheetName val="dob_trez"/>
      <sheetName val="SPECIAL_CNAIR"/>
      <sheetName val="CNAIR_ex"/>
      <sheetName val="octombrie 2018 "/>
      <sheetName val="octombrie 2018 leg"/>
      <sheetName val="Sinteza-Anexa program 6 luni"/>
      <sheetName val="progr 6 luni % execuție  "/>
      <sheetName val="Sinteza - program 3 luni "/>
      <sheetName val="program trim I _%.exec"/>
      <sheetName val="2019 Engl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67"/>
  <sheetViews>
    <sheetView showZeros="0" tabSelected="1" view="pageBreakPreview" zoomScale="75" zoomScaleNormal="75" zoomScaleSheetLayoutView="75" zoomScalePageLayoutView="0" workbookViewId="0" topLeftCell="A36">
      <selection activeCell="N45" sqref="N45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2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6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6"/>
      <c r="D7" s="16"/>
      <c r="E7" s="17"/>
      <c r="F7" s="18"/>
      <c r="G7" s="19" t="s">
        <v>3</v>
      </c>
      <c r="H7" s="19"/>
      <c r="I7" s="19"/>
      <c r="J7" s="20"/>
      <c r="K7" s="21" t="s">
        <v>4</v>
      </c>
      <c r="L7" s="22"/>
    </row>
    <row r="8" spans="1:12" s="30" customFormat="1" ht="33" customHeight="1">
      <c r="A8" s="24"/>
      <c r="B8" s="25" t="s">
        <v>5</v>
      </c>
      <c r="C8" s="26" t="s">
        <v>6</v>
      </c>
      <c r="D8" s="26" t="s">
        <v>7</v>
      </c>
      <c r="E8" s="27"/>
      <c r="F8" s="27"/>
      <c r="G8" s="25" t="s">
        <v>5</v>
      </c>
      <c r="H8" s="26" t="s">
        <v>6</v>
      </c>
      <c r="I8" s="26" t="s">
        <v>7</v>
      </c>
      <c r="J8" s="27"/>
      <c r="K8" s="28" t="s">
        <v>5</v>
      </c>
      <c r="L8" s="29" t="s">
        <v>8</v>
      </c>
    </row>
    <row r="9" spans="1:12" s="35" customFormat="1" ht="13.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9</v>
      </c>
      <c r="B10" s="23">
        <v>944220.2</v>
      </c>
      <c r="C10" s="23"/>
      <c r="D10" s="23"/>
      <c r="E10" s="23"/>
      <c r="F10" s="23"/>
      <c r="G10" s="23">
        <v>1031038</v>
      </c>
      <c r="H10" s="23"/>
      <c r="I10" s="23"/>
      <c r="J10" s="23"/>
      <c r="K10" s="23"/>
      <c r="L10" s="37"/>
    </row>
    <row r="11" spans="2:12" s="35" customFormat="1" ht="8.25" customHeight="1">
      <c r="B11" s="38"/>
      <c r="G11" s="40"/>
      <c r="H11" s="40"/>
      <c r="I11" s="40"/>
      <c r="J11" s="40"/>
      <c r="K11" s="40"/>
      <c r="L11" s="34"/>
    </row>
    <row r="12" spans="1:12" s="40" customFormat="1" ht="35.25" customHeight="1">
      <c r="A12" s="41" t="s">
        <v>10</v>
      </c>
      <c r="B12" s="42">
        <f>B13+B30+B31+B33+B34++B37+B32+B35+B36</f>
        <v>232336.47785605</v>
      </c>
      <c r="C12" s="43">
        <f>B12/$B$10*100</f>
        <v>24.60617532393927</v>
      </c>
      <c r="D12" s="43">
        <f>B12/B$12*100</f>
        <v>100</v>
      </c>
      <c r="E12" s="43"/>
      <c r="F12" s="43"/>
      <c r="G12" s="42">
        <f>G13+G30+G31+G33+G34+G37+G32+G35+G36</f>
        <v>261088.89210196002</v>
      </c>
      <c r="H12" s="43">
        <f>G12/$G$10*100</f>
        <v>25.322916527030042</v>
      </c>
      <c r="I12" s="43">
        <f aca="true" t="shared" si="0" ref="I12:I32">G12/G$12*100</f>
        <v>100</v>
      </c>
      <c r="J12" s="43"/>
      <c r="K12" s="43">
        <f>G12-B12</f>
        <v>28752.41424591001</v>
      </c>
      <c r="L12" s="44">
        <f>G12/B12-1</f>
        <v>0.12375333615810558</v>
      </c>
    </row>
    <row r="13" spans="1:12" s="49" customFormat="1" ht="24.75" customHeight="1">
      <c r="A13" s="45" t="s">
        <v>11</v>
      </c>
      <c r="B13" s="46">
        <f>B14+B27+B28</f>
        <v>221034.50493705002</v>
      </c>
      <c r="C13" s="47">
        <f aca="true" t="shared" si="1" ref="C13:C28">B13/$B$10*100</f>
        <v>23.409211636973033</v>
      </c>
      <c r="D13" s="47">
        <f>B13/B$12*100</f>
        <v>95.13551508428976</v>
      </c>
      <c r="E13" s="47"/>
      <c r="F13" s="47"/>
      <c r="G13" s="46">
        <f>G14+G27+G28</f>
        <v>245275.35763096003</v>
      </c>
      <c r="H13" s="47">
        <f aca="true" t="shared" si="2" ref="H13:H28">G13/$G$10*100</f>
        <v>23.78916757975555</v>
      </c>
      <c r="I13" s="47">
        <f t="shared" si="0"/>
        <v>93.94323736115724</v>
      </c>
      <c r="J13" s="47"/>
      <c r="K13" s="47">
        <f>G13-B13</f>
        <v>24240.852693910012</v>
      </c>
      <c r="L13" s="48">
        <f>G13/B13-1</f>
        <v>0.10966999338322192</v>
      </c>
    </row>
    <row r="14" spans="1:12" s="49" customFormat="1" ht="25.5" customHeight="1">
      <c r="A14" s="50" t="s">
        <v>12</v>
      </c>
      <c r="B14" s="46">
        <f>B15+B19+B20+B25+B26</f>
        <v>118212.33759099999</v>
      </c>
      <c r="C14" s="47">
        <f t="shared" si="1"/>
        <v>12.519573039318582</v>
      </c>
      <c r="D14" s="47">
        <f aca="true" t="shared" si="3" ref="D14:D34">B14/B$12*100</f>
        <v>50.8798010031991</v>
      </c>
      <c r="E14" s="47"/>
      <c r="F14" s="47"/>
      <c r="G14" s="46">
        <f>G15+G19+G20+G25+G26</f>
        <v>130230.42707800001</v>
      </c>
      <c r="H14" s="47">
        <f t="shared" si="2"/>
        <v>12.631001677726719</v>
      </c>
      <c r="I14" s="47">
        <f t="shared" si="0"/>
        <v>49.87972718009873</v>
      </c>
      <c r="J14" s="47"/>
      <c r="K14" s="47">
        <f>G14-B14</f>
        <v>12018.08948700002</v>
      </c>
      <c r="L14" s="48">
        <f>G14/B14-1</f>
        <v>0.10166527227116617</v>
      </c>
    </row>
    <row r="15" spans="1:12" s="49" customFormat="1" ht="40.5" customHeight="1">
      <c r="A15" s="51" t="s">
        <v>13</v>
      </c>
      <c r="B15" s="46">
        <f>B16+B17+B18</f>
        <v>35801.924</v>
      </c>
      <c r="C15" s="47">
        <f t="shared" si="1"/>
        <v>3.791692234502079</v>
      </c>
      <c r="D15" s="47">
        <f t="shared" si="3"/>
        <v>15.409514825382692</v>
      </c>
      <c r="E15" s="47"/>
      <c r="F15" s="47"/>
      <c r="G15" s="46">
        <f>G16+G17+G18</f>
        <v>38962.384131</v>
      </c>
      <c r="H15" s="47">
        <f t="shared" si="2"/>
        <v>3.778947442383307</v>
      </c>
      <c r="I15" s="47">
        <f t="shared" si="0"/>
        <v>14.923033997089568</v>
      </c>
      <c r="J15" s="47"/>
      <c r="K15" s="47">
        <f>G15-B15</f>
        <v>3160.460131</v>
      </c>
      <c r="L15" s="48">
        <f>G15/B15-1</f>
        <v>0.08827626501302</v>
      </c>
    </row>
    <row r="16" spans="1:12" ht="25.5" customHeight="1">
      <c r="A16" s="52" t="s">
        <v>14</v>
      </c>
      <c r="B16" s="53">
        <v>14481.279</v>
      </c>
      <c r="C16" s="53">
        <f t="shared" si="1"/>
        <v>1.5336760429399838</v>
      </c>
      <c r="D16" s="53">
        <f t="shared" si="3"/>
        <v>6.23289082008562</v>
      </c>
      <c r="E16" s="53"/>
      <c r="F16" s="53"/>
      <c r="G16" s="53">
        <v>16380.117</v>
      </c>
      <c r="H16" s="53">
        <f t="shared" si="2"/>
        <v>1.588701580349124</v>
      </c>
      <c r="I16" s="53">
        <f t="shared" si="0"/>
        <v>6.273770158557057</v>
      </c>
      <c r="J16" s="53"/>
      <c r="K16" s="53">
        <f>G16-B16</f>
        <v>1898.8379999999997</v>
      </c>
      <c r="L16" s="54">
        <f>G16/B16-1</f>
        <v>0.13112363901006252</v>
      </c>
    </row>
    <row r="17" spans="1:12" ht="18" customHeight="1">
      <c r="A17" s="52" t="s">
        <v>15</v>
      </c>
      <c r="B17" s="53">
        <v>18414.637</v>
      </c>
      <c r="C17" s="53">
        <f t="shared" si="1"/>
        <v>1.9502481518611867</v>
      </c>
      <c r="D17" s="53">
        <f t="shared" si="3"/>
        <v>7.925848394503621</v>
      </c>
      <c r="E17" s="53"/>
      <c r="F17" s="53"/>
      <c r="G17" s="53">
        <v>19163.840130999997</v>
      </c>
      <c r="H17" s="53">
        <f t="shared" si="2"/>
        <v>1.858693872679765</v>
      </c>
      <c r="I17" s="53">
        <f t="shared" si="0"/>
        <v>7.33996761666757</v>
      </c>
      <c r="J17" s="53"/>
      <c r="K17" s="53">
        <f>G17-B17</f>
        <v>749.2031309999984</v>
      </c>
      <c r="L17" s="54">
        <f>G17/B17-1</f>
        <v>0.04068519683553884</v>
      </c>
    </row>
    <row r="18" spans="1:12" ht="36.75" customHeight="1">
      <c r="A18" s="55" t="s">
        <v>16</v>
      </c>
      <c r="B18" s="53">
        <v>2906.0080000000003</v>
      </c>
      <c r="C18" s="53">
        <f t="shared" si="1"/>
        <v>0.3077680397009088</v>
      </c>
      <c r="D18" s="53">
        <f t="shared" si="3"/>
        <v>1.250775610793451</v>
      </c>
      <c r="E18" s="53"/>
      <c r="F18" s="53"/>
      <c r="G18" s="53">
        <v>3418.4269999999997</v>
      </c>
      <c r="H18" s="53">
        <f t="shared" si="2"/>
        <v>0.33155198935441754</v>
      </c>
      <c r="I18" s="53">
        <f t="shared" si="0"/>
        <v>1.3092962218649429</v>
      </c>
      <c r="J18" s="53"/>
      <c r="K18" s="53">
        <f>G18-B18</f>
        <v>512.4189999999994</v>
      </c>
      <c r="L18" s="54">
        <f>G18/B18-1</f>
        <v>0.17633089791906942</v>
      </c>
    </row>
    <row r="19" spans="1:12" ht="24" customHeight="1">
      <c r="A19" s="51" t="s">
        <v>17</v>
      </c>
      <c r="B19" s="47">
        <v>5061.786</v>
      </c>
      <c r="C19" s="47">
        <f t="shared" si="1"/>
        <v>0.5360810963374857</v>
      </c>
      <c r="D19" s="47">
        <f t="shared" si="3"/>
        <v>2.178644544631583</v>
      </c>
      <c r="E19" s="47"/>
      <c r="F19" s="47"/>
      <c r="G19" s="47">
        <v>5713.804</v>
      </c>
      <c r="H19" s="47">
        <f t="shared" si="2"/>
        <v>0.5541797683499541</v>
      </c>
      <c r="I19" s="47">
        <f t="shared" si="0"/>
        <v>2.188451585971208</v>
      </c>
      <c r="J19" s="47"/>
      <c r="K19" s="47">
        <f>G19-B19</f>
        <v>652.018</v>
      </c>
      <c r="L19" s="48">
        <f>G19/B19-1</f>
        <v>0.12881184625347664</v>
      </c>
    </row>
    <row r="20" spans="1:12" ht="23.25" customHeight="1">
      <c r="A20" s="56" t="s">
        <v>18</v>
      </c>
      <c r="B20" s="46">
        <f>B21+B22+B23+B24</f>
        <v>75838.192591</v>
      </c>
      <c r="C20" s="47">
        <f>B20/$B$10*100</f>
        <v>8.031833315046638</v>
      </c>
      <c r="D20" s="47">
        <f t="shared" si="3"/>
        <v>32.64153493709562</v>
      </c>
      <c r="E20" s="47"/>
      <c r="F20" s="47"/>
      <c r="G20" s="46">
        <f>G21+G22+G23+G24</f>
        <v>83844.037947</v>
      </c>
      <c r="H20" s="47">
        <f t="shared" si="2"/>
        <v>8.132002695051007</v>
      </c>
      <c r="I20" s="47">
        <f t="shared" si="0"/>
        <v>32.113215262431524</v>
      </c>
      <c r="J20" s="47"/>
      <c r="K20" s="47">
        <f>G20-B20</f>
        <v>8005.845356000005</v>
      </c>
      <c r="L20" s="48">
        <f>G20/B20-1</f>
        <v>0.10556482271638545</v>
      </c>
    </row>
    <row r="21" spans="1:12" ht="20.25" customHeight="1">
      <c r="A21" s="52" t="s">
        <v>19</v>
      </c>
      <c r="B21" s="39">
        <v>47898.863</v>
      </c>
      <c r="C21" s="53">
        <f t="shared" si="1"/>
        <v>5.072848790991762</v>
      </c>
      <c r="D21" s="53">
        <f t="shared" si="3"/>
        <v>20.616161285563155</v>
      </c>
      <c r="E21" s="53"/>
      <c r="F21" s="53"/>
      <c r="G21" s="53">
        <v>53551.115</v>
      </c>
      <c r="H21" s="53">
        <f t="shared" si="2"/>
        <v>5.193903134511046</v>
      </c>
      <c r="I21" s="53">
        <f t="shared" si="0"/>
        <v>20.51068299722506</v>
      </c>
      <c r="J21" s="53"/>
      <c r="K21" s="53">
        <f>G21-B21</f>
        <v>5652.252</v>
      </c>
      <c r="L21" s="54">
        <f>G21/B21-1</f>
        <v>0.11800388664758077</v>
      </c>
    </row>
    <row r="22" spans="1:12" ht="18" customHeight="1">
      <c r="A22" s="52" t="s">
        <v>20</v>
      </c>
      <c r="B22" s="39">
        <v>23672.348</v>
      </c>
      <c r="C22" s="53">
        <f t="shared" si="1"/>
        <v>2.507079174963637</v>
      </c>
      <c r="D22" s="53">
        <f t="shared" si="3"/>
        <v>10.188821066086234</v>
      </c>
      <c r="E22" s="53"/>
      <c r="F22" s="53"/>
      <c r="G22" s="53">
        <v>25834.11</v>
      </c>
      <c r="H22" s="53">
        <f t="shared" si="2"/>
        <v>2.5056409172115868</v>
      </c>
      <c r="I22" s="53">
        <f t="shared" si="0"/>
        <v>9.894756453258573</v>
      </c>
      <c r="J22" s="53"/>
      <c r="K22" s="53">
        <f>G22-B22</f>
        <v>2161.761999999999</v>
      </c>
      <c r="L22" s="54">
        <f>G22/B22-1</f>
        <v>0.09132013436098507</v>
      </c>
    </row>
    <row r="23" spans="1:12" s="58" customFormat="1" ht="30" customHeight="1">
      <c r="A23" s="57" t="s">
        <v>21</v>
      </c>
      <c r="B23" s="39">
        <v>2937.5785910000004</v>
      </c>
      <c r="C23" s="53">
        <f t="shared" si="1"/>
        <v>0.3111116020394396</v>
      </c>
      <c r="D23" s="53">
        <f t="shared" si="3"/>
        <v>1.2643639165521188</v>
      </c>
      <c r="E23" s="53"/>
      <c r="F23" s="53"/>
      <c r="G23" s="53">
        <v>3785.017947</v>
      </c>
      <c r="H23" s="53">
        <f t="shared" si="2"/>
        <v>0.3671075117502943</v>
      </c>
      <c r="I23" s="53">
        <f t="shared" si="0"/>
        <v>1.4497047026887229</v>
      </c>
      <c r="J23" s="53"/>
      <c r="K23" s="53">
        <f>G23-B23</f>
        <v>847.4393559999994</v>
      </c>
      <c r="L23" s="54">
        <f>G23/B23-1</f>
        <v>0.28848227536663695</v>
      </c>
    </row>
    <row r="24" spans="1:20" ht="52.5" customHeight="1">
      <c r="A24" s="57" t="s">
        <v>22</v>
      </c>
      <c r="B24" s="39">
        <v>1329.403</v>
      </c>
      <c r="C24" s="53">
        <f t="shared" si="1"/>
        <v>0.1407937470518</v>
      </c>
      <c r="D24" s="53">
        <f t="shared" si="3"/>
        <v>0.5721886688941138</v>
      </c>
      <c r="E24" s="53"/>
      <c r="F24" s="53"/>
      <c r="G24" s="53">
        <v>673.7950000000001</v>
      </c>
      <c r="H24" s="53">
        <f t="shared" si="2"/>
        <v>0.06535113157807958</v>
      </c>
      <c r="I24" s="53">
        <f t="shared" si="0"/>
        <v>0.2580711092591679</v>
      </c>
      <c r="J24" s="53"/>
      <c r="K24" s="53">
        <f>G24-B24</f>
        <v>-655.608</v>
      </c>
      <c r="L24" s="54">
        <f>G24/B24-1</f>
        <v>-0.49315971153969107</v>
      </c>
      <c r="T24" s="5" t="s">
        <v>51</v>
      </c>
    </row>
    <row r="25" spans="1:12" s="49" customFormat="1" ht="35.25" customHeight="1">
      <c r="A25" s="56" t="s">
        <v>23</v>
      </c>
      <c r="B25" s="59">
        <v>884.779</v>
      </c>
      <c r="C25" s="47">
        <f t="shared" si="1"/>
        <v>0.09370473116334517</v>
      </c>
      <c r="D25" s="47">
        <f t="shared" si="3"/>
        <v>0.38081794480339304</v>
      </c>
      <c r="E25" s="47"/>
      <c r="F25" s="47"/>
      <c r="G25" s="47">
        <v>1000.326</v>
      </c>
      <c r="H25" s="47">
        <f t="shared" si="2"/>
        <v>0.09702125430876456</v>
      </c>
      <c r="I25" s="47">
        <f t="shared" si="0"/>
        <v>0.38313617708766956</v>
      </c>
      <c r="J25" s="47"/>
      <c r="K25" s="47">
        <f>G25-B25</f>
        <v>115.54700000000003</v>
      </c>
      <c r="L25" s="48">
        <f>G25/B25-1</f>
        <v>0.1305941935782835</v>
      </c>
    </row>
    <row r="26" spans="1:12" s="49" customFormat="1" ht="17.25" customHeight="1">
      <c r="A26" s="60" t="s">
        <v>24</v>
      </c>
      <c r="B26" s="59">
        <v>625.656</v>
      </c>
      <c r="C26" s="47">
        <f t="shared" si="1"/>
        <v>0.06626166226903428</v>
      </c>
      <c r="D26" s="47">
        <f t="shared" si="3"/>
        <v>0.2692887512858145</v>
      </c>
      <c r="E26" s="47"/>
      <c r="F26" s="47"/>
      <c r="G26" s="47">
        <v>709.875</v>
      </c>
      <c r="H26" s="47">
        <f t="shared" si="2"/>
        <v>0.06885051763368566</v>
      </c>
      <c r="I26" s="47">
        <f t="shared" si="0"/>
        <v>0.2718901575187583</v>
      </c>
      <c r="J26" s="47"/>
      <c r="K26" s="47">
        <f>G26-B26</f>
        <v>84.21900000000005</v>
      </c>
      <c r="L26" s="48">
        <f>G26/B26-1</f>
        <v>0.13460911427365851</v>
      </c>
    </row>
    <row r="27" spans="1:12" s="49" customFormat="1" ht="18" customHeight="1">
      <c r="A27" s="61" t="s">
        <v>25</v>
      </c>
      <c r="B27" s="59">
        <v>80780.36278400001</v>
      </c>
      <c r="C27" s="47">
        <f>B27/$B$10*100</f>
        <v>8.55524620040961</v>
      </c>
      <c r="D27" s="47">
        <f t="shared" si="3"/>
        <v>34.768695613113984</v>
      </c>
      <c r="E27" s="47"/>
      <c r="F27" s="47"/>
      <c r="G27" s="47">
        <v>92423.58375400002</v>
      </c>
      <c r="H27" s="47">
        <f t="shared" si="2"/>
        <v>8.96412971723642</v>
      </c>
      <c r="I27" s="47">
        <f>G27/G$12*100</f>
        <v>35.399278387495286</v>
      </c>
      <c r="J27" s="47"/>
      <c r="K27" s="47">
        <f>G27-B27</f>
        <v>11643.22097000001</v>
      </c>
      <c r="L27" s="48">
        <f>G27/B27-1</f>
        <v>0.14413429908866604</v>
      </c>
    </row>
    <row r="28" spans="1:12" s="49" customFormat="1" ht="18" customHeight="1">
      <c r="A28" s="63" t="s">
        <v>26</v>
      </c>
      <c r="B28" s="59">
        <v>22041.804562050005</v>
      </c>
      <c r="C28" s="47">
        <f t="shared" si="1"/>
        <v>2.334392397244838</v>
      </c>
      <c r="D28" s="47">
        <f t="shared" si="3"/>
        <v>9.487018467976677</v>
      </c>
      <c r="E28" s="47"/>
      <c r="F28" s="47"/>
      <c r="G28" s="47">
        <v>22621.346798960003</v>
      </c>
      <c r="H28" s="47">
        <f t="shared" si="2"/>
        <v>2.194036184792413</v>
      </c>
      <c r="I28" s="47">
        <f>G28/G$12*100</f>
        <v>8.664231793563225</v>
      </c>
      <c r="J28" s="47"/>
      <c r="K28" s="47">
        <f>G28-B28</f>
        <v>579.5422369099979</v>
      </c>
      <c r="L28" s="48">
        <f>G28/B28-1</f>
        <v>0.026292867050813573</v>
      </c>
    </row>
    <row r="29" spans="1:12" s="49" customFormat="1" ht="11.25" customHeight="1" hidden="1">
      <c r="A29" s="64"/>
      <c r="B29" s="59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s="49" customFormat="1" ht="19.5" customHeight="1">
      <c r="A30" s="65" t="s">
        <v>27</v>
      </c>
      <c r="B30" s="59">
        <v>674.0060000000001</v>
      </c>
      <c r="C30" s="47">
        <f>B30/$B$10*100</f>
        <v>0.07138228985145627</v>
      </c>
      <c r="D30" s="47">
        <f t="shared" si="3"/>
        <v>0.2900990865573841</v>
      </c>
      <c r="E30" s="47"/>
      <c r="F30" s="47"/>
      <c r="G30" s="47">
        <v>725.965</v>
      </c>
      <c r="H30" s="47">
        <f>G30/$G$10*100</f>
        <v>0.07041108087189803</v>
      </c>
      <c r="I30" s="47">
        <f t="shared" si="0"/>
        <v>0.2780528095835258</v>
      </c>
      <c r="J30" s="47"/>
      <c r="K30" s="47">
        <f>G30-B30</f>
        <v>51.958999999999946</v>
      </c>
      <c r="L30" s="48">
        <f>G30/B30-1</f>
        <v>0.07708981819152938</v>
      </c>
    </row>
    <row r="31" spans="1:12" s="49" customFormat="1" ht="18" customHeight="1">
      <c r="A31" s="65" t="s">
        <v>28</v>
      </c>
      <c r="B31" s="59">
        <v>7.356</v>
      </c>
      <c r="C31" s="47">
        <f>B31/$B$10*100</f>
        <v>0.0007790555635221531</v>
      </c>
      <c r="D31" s="47">
        <f t="shared" si="3"/>
        <v>0.0031660977509341422</v>
      </c>
      <c r="E31" s="47"/>
      <c r="F31" s="47"/>
      <c r="G31" s="47">
        <v>13.421406999999999</v>
      </c>
      <c r="H31" s="47">
        <f>G31/$G$10*100</f>
        <v>0.0013017373753440706</v>
      </c>
      <c r="I31" s="47">
        <f t="shared" si="0"/>
        <v>0.005140550749573326</v>
      </c>
      <c r="J31" s="47"/>
      <c r="K31" s="47">
        <f>G31-B31</f>
        <v>6.065406999999999</v>
      </c>
      <c r="L31" s="48">
        <f>G31/B31-1</f>
        <v>0.8245523382272972</v>
      </c>
    </row>
    <row r="32" spans="1:12" s="49" customFormat="1" ht="34.5" customHeight="1">
      <c r="A32" s="66" t="s">
        <v>29</v>
      </c>
      <c r="B32" s="59">
        <v>202.58445999999998</v>
      </c>
      <c r="C32" s="47">
        <f>B32/$B$10*100</f>
        <v>0.021455213519049898</v>
      </c>
      <c r="D32" s="47">
        <f t="shared" si="3"/>
        <v>0.08719442675097983</v>
      </c>
      <c r="E32" s="47"/>
      <c r="F32" s="47"/>
      <c r="G32" s="47">
        <v>165.649047</v>
      </c>
      <c r="H32" s="47">
        <f>G32/$G$10*100</f>
        <v>0.016066240720516604</v>
      </c>
      <c r="I32" s="47">
        <f t="shared" si="0"/>
        <v>0.06344545938603585</v>
      </c>
      <c r="J32" s="47"/>
      <c r="K32" s="47">
        <f>G32-B32</f>
        <v>-36.93541299999998</v>
      </c>
      <c r="L32" s="48">
        <f>G32/B32-1</f>
        <v>-0.1823210575974089</v>
      </c>
    </row>
    <row r="33" spans="1:12" s="49" customFormat="1" ht="16.5" customHeight="1">
      <c r="A33" s="67" t="s">
        <v>30</v>
      </c>
      <c r="B33" s="59"/>
      <c r="C33" s="47"/>
      <c r="D33" s="47"/>
      <c r="E33" s="47"/>
      <c r="F33" s="47"/>
      <c r="G33" s="47"/>
      <c r="H33" s="47"/>
      <c r="I33" s="47"/>
      <c r="J33" s="47"/>
      <c r="K33" s="47"/>
      <c r="L33" s="48"/>
    </row>
    <row r="34" spans="1:12" ht="18" customHeight="1">
      <c r="A34" s="65" t="s">
        <v>31</v>
      </c>
      <c r="B34" s="67">
        <v>-686.763308</v>
      </c>
      <c r="C34" s="67">
        <f>B34/$B$10*100</f>
        <v>-0.07273338443723192</v>
      </c>
      <c r="D34" s="67">
        <f t="shared" si="3"/>
        <v>-0.2955899625996318</v>
      </c>
      <c r="E34" s="67"/>
      <c r="F34" s="67"/>
      <c r="G34" s="67">
        <v>-141.944339</v>
      </c>
      <c r="H34" s="67">
        <f>G34/$G$10*100</f>
        <v>-0.013767129727517318</v>
      </c>
      <c r="I34" s="67">
        <f>G34/G$12*100</f>
        <v>-0.05436628799381022</v>
      </c>
      <c r="J34" s="67"/>
      <c r="K34" s="67">
        <f>G34-B34</f>
        <v>544.818969</v>
      </c>
      <c r="L34" s="48">
        <f>G34/B34-1</f>
        <v>-0.7933140321468659</v>
      </c>
    </row>
    <row r="35" spans="1:12" ht="18.75" customHeight="1">
      <c r="A35" s="68" t="s">
        <v>32</v>
      </c>
      <c r="B35" s="59">
        <v>7.656966999999999</v>
      </c>
      <c r="C35" s="59">
        <f>B35/$B$10*100</f>
        <v>0.0008109302258096151</v>
      </c>
      <c r="D35" s="59">
        <f>B35/B$12*100</f>
        <v>0.0032956370306793017</v>
      </c>
      <c r="E35" s="46"/>
      <c r="F35" s="47"/>
      <c r="G35" s="59">
        <v>133.62199999999999</v>
      </c>
      <c r="H35" s="59">
        <f>G35/$G$10*100</f>
        <v>0.012959949099839189</v>
      </c>
      <c r="I35" s="59">
        <f>G35/G$12*100</f>
        <v>0.05117873798622507</v>
      </c>
      <c r="J35" s="59"/>
      <c r="K35" s="59">
        <f>G35-B35</f>
        <v>125.96503299999999</v>
      </c>
      <c r="L35" s="48">
        <f>G35/B35-1</f>
        <v>16.451035116123656</v>
      </c>
    </row>
    <row r="36" spans="1:12" ht="48" customHeight="1">
      <c r="A36" s="70" t="s">
        <v>33</v>
      </c>
      <c r="B36" s="59">
        <v>11097.1328</v>
      </c>
      <c r="C36" s="59">
        <f>B36/$B$10*100</f>
        <v>1.1752695822436334</v>
      </c>
      <c r="D36" s="59">
        <f>B36/B$12*100</f>
        <v>4.776319630219888</v>
      </c>
      <c r="E36" s="59"/>
      <c r="F36" s="59"/>
      <c r="G36" s="59">
        <v>14916.821355999997</v>
      </c>
      <c r="H36" s="59">
        <f>G36/$G$10*100</f>
        <v>1.4467770689344133</v>
      </c>
      <c r="I36" s="59">
        <f>G36/G$12*100</f>
        <v>5.713311369131209</v>
      </c>
      <c r="J36" s="59"/>
      <c r="K36" s="59">
        <f>G36-B36</f>
        <v>3819.6885559999973</v>
      </c>
      <c r="L36" s="48">
        <f>G36/B36-1</f>
        <v>0.34420499644737035</v>
      </c>
    </row>
    <row r="37" spans="1:12" ht="10.5" customHeight="1">
      <c r="A37" s="71"/>
      <c r="B37" s="46"/>
      <c r="C37" s="46"/>
      <c r="D37" s="46"/>
      <c r="E37" s="46"/>
      <c r="F37" s="47"/>
      <c r="G37" s="62"/>
      <c r="H37" s="47"/>
      <c r="I37" s="47"/>
      <c r="J37" s="47"/>
      <c r="K37" s="47"/>
      <c r="L37" s="69"/>
    </row>
    <row r="38" spans="1:12" s="49" customFormat="1" ht="33" customHeight="1">
      <c r="A38" s="41" t="s">
        <v>34</v>
      </c>
      <c r="B38" s="72">
        <f>B39+B52+B53+B54+B55</f>
        <v>253193.85608321</v>
      </c>
      <c r="C38" s="43">
        <f>B38/$B$10*100</f>
        <v>26.815128090164777</v>
      </c>
      <c r="D38" s="43">
        <f>B38/B$38*100</f>
        <v>100</v>
      </c>
      <c r="E38" s="43"/>
      <c r="F38" s="43"/>
      <c r="G38" s="72">
        <f>G39+G52+G53+G54+G55</f>
        <v>289917.11050103</v>
      </c>
      <c r="H38" s="43">
        <f aca="true" t="shared" si="4" ref="H38:H50">G38/$G$10*100</f>
        <v>28.118954927076402</v>
      </c>
      <c r="I38" s="43">
        <f aca="true" t="shared" si="5" ref="I38:I54">G38/G$38*100</f>
        <v>100</v>
      </c>
      <c r="J38" s="43"/>
      <c r="K38" s="43">
        <f>G38-B38</f>
        <v>36723.25441781999</v>
      </c>
      <c r="L38" s="44">
        <f>G38/B38-1</f>
        <v>0.14504006924145596</v>
      </c>
    </row>
    <row r="39" spans="1:12" s="49" customFormat="1" ht="19.5" customHeight="1">
      <c r="A39" s="73" t="s">
        <v>35</v>
      </c>
      <c r="B39" s="62">
        <f>B40+B41+B42+B43+B44+B51</f>
        <v>238272.16417721</v>
      </c>
      <c r="C39" s="47">
        <f aca="true" t="shared" si="6" ref="C39:C53">B39/$B$10*100</f>
        <v>25.23480901777043</v>
      </c>
      <c r="D39" s="47">
        <f aca="true" t="shared" si="7" ref="D39:D54">B39/B$38*100</f>
        <v>94.10661374773007</v>
      </c>
      <c r="E39" s="47"/>
      <c r="F39" s="47"/>
      <c r="G39" s="62">
        <f>G40+G41+G42+G43+G44+G51</f>
        <v>274047.75995403</v>
      </c>
      <c r="H39" s="47">
        <f t="shared" si="4"/>
        <v>26.57979239892516</v>
      </c>
      <c r="I39" s="47">
        <f t="shared" si="5"/>
        <v>94.52624561566067</v>
      </c>
      <c r="J39" s="47"/>
      <c r="K39" s="47">
        <f>G39-B39</f>
        <v>35775.59577681997</v>
      </c>
      <c r="L39" s="48">
        <f>G39/B39-1</f>
        <v>0.15014593039165325</v>
      </c>
    </row>
    <row r="40" spans="1:12" ht="19.5" customHeight="1">
      <c r="A40" s="74" t="s">
        <v>36</v>
      </c>
      <c r="B40" s="67">
        <v>70715.628095</v>
      </c>
      <c r="C40" s="67">
        <f>B40/$B$10*100</f>
        <v>7.489315320197555</v>
      </c>
      <c r="D40" s="67">
        <f t="shared" si="7"/>
        <v>27.92944078064829</v>
      </c>
      <c r="E40" s="67"/>
      <c r="F40" s="67"/>
      <c r="G40" s="75">
        <v>84529.608796</v>
      </c>
      <c r="H40" s="67">
        <f t="shared" si="4"/>
        <v>8.198495961933508</v>
      </c>
      <c r="I40" s="67">
        <f t="shared" si="5"/>
        <v>29.156474638532824</v>
      </c>
      <c r="J40" s="67"/>
      <c r="K40" s="67">
        <f>G40-B40</f>
        <v>13813.980701000008</v>
      </c>
      <c r="L40" s="76">
        <f>G40/B40-1</f>
        <v>0.19534551375888487</v>
      </c>
    </row>
    <row r="41" spans="1:12" ht="17.25" customHeight="1">
      <c r="A41" s="74" t="s">
        <v>37</v>
      </c>
      <c r="B41" s="67">
        <v>34427.528719</v>
      </c>
      <c r="C41" s="67">
        <f t="shared" si="6"/>
        <v>3.6461334674898933</v>
      </c>
      <c r="D41" s="67">
        <f t="shared" si="7"/>
        <v>13.597300207666052</v>
      </c>
      <c r="E41" s="67"/>
      <c r="F41" s="67"/>
      <c r="G41" s="75">
        <v>40151.831942000004</v>
      </c>
      <c r="H41" s="67">
        <f t="shared" si="4"/>
        <v>3.8943115522415277</v>
      </c>
      <c r="I41" s="67">
        <f t="shared" si="5"/>
        <v>13.84941781208093</v>
      </c>
      <c r="J41" s="67"/>
      <c r="K41" s="67">
        <f>G41-B41</f>
        <v>5724.303223000003</v>
      </c>
      <c r="L41" s="76">
        <f>G41/B41-1</f>
        <v>0.16627110443279802</v>
      </c>
    </row>
    <row r="42" spans="1:12" ht="19.5" customHeight="1">
      <c r="A42" s="74" t="s">
        <v>38</v>
      </c>
      <c r="B42" s="67">
        <v>11193.455140209999</v>
      </c>
      <c r="C42" s="67">
        <f t="shared" si="6"/>
        <v>1.1854708404046006</v>
      </c>
      <c r="D42" s="67">
        <f t="shared" si="7"/>
        <v>4.420903142504123</v>
      </c>
      <c r="E42" s="67"/>
      <c r="F42" s="67"/>
      <c r="G42" s="75">
        <v>11147.91665503</v>
      </c>
      <c r="H42" s="67">
        <f t="shared" si="4"/>
        <v>1.0812323750463124</v>
      </c>
      <c r="I42" s="67">
        <f t="shared" si="5"/>
        <v>3.8452082513392716</v>
      </c>
      <c r="J42" s="67"/>
      <c r="K42" s="67">
        <f>G42-B42</f>
        <v>-45.53848517999904</v>
      </c>
      <c r="L42" s="76">
        <f>G42/B42-1</f>
        <v>-0.004068313546584212</v>
      </c>
    </row>
    <row r="43" spans="1:12" ht="19.5" customHeight="1">
      <c r="A43" s="74" t="s">
        <v>39</v>
      </c>
      <c r="B43" s="67">
        <v>5336.772</v>
      </c>
      <c r="C43" s="67">
        <f t="shared" si="6"/>
        <v>0.5652041758903272</v>
      </c>
      <c r="D43" s="67">
        <f t="shared" si="7"/>
        <v>2.1077810032823683</v>
      </c>
      <c r="E43" s="67"/>
      <c r="F43" s="67"/>
      <c r="G43" s="75">
        <v>6001.4529999999995</v>
      </c>
      <c r="H43" s="67">
        <f t="shared" si="4"/>
        <v>0.5820787400658365</v>
      </c>
      <c r="I43" s="67">
        <f t="shared" si="5"/>
        <v>2.0700582278943065</v>
      </c>
      <c r="J43" s="67"/>
      <c r="K43" s="67">
        <f>G43-B43</f>
        <v>664.6809999999996</v>
      </c>
      <c r="L43" s="76">
        <f>G43/B43-1</f>
        <v>0.12454738557315159</v>
      </c>
    </row>
    <row r="44" spans="1:12" s="49" customFormat="1" ht="19.5" customHeight="1">
      <c r="A44" s="74" t="s">
        <v>40</v>
      </c>
      <c r="B44" s="75">
        <f>B45+B46+B47+B48+B50+B49</f>
        <v>116293.22767300003</v>
      </c>
      <c r="C44" s="67">
        <f t="shared" si="6"/>
        <v>12.31632490736801</v>
      </c>
      <c r="D44" s="67">
        <f t="shared" si="7"/>
        <v>45.93050932277806</v>
      </c>
      <c r="E44" s="67"/>
      <c r="F44" s="67"/>
      <c r="G44" s="75">
        <f>G45+G46+G47+G48+G50+G49</f>
        <v>131916.697921</v>
      </c>
      <c r="H44" s="67">
        <f t="shared" si="4"/>
        <v>12.794552472459793</v>
      </c>
      <c r="I44" s="67">
        <f t="shared" si="5"/>
        <v>45.50152203608257</v>
      </c>
      <c r="J44" s="67"/>
      <c r="K44" s="67">
        <f>G44-B44</f>
        <v>15623.470247999983</v>
      </c>
      <c r="L44" s="76">
        <f>G44/B44-1</f>
        <v>0.13434548649669398</v>
      </c>
    </row>
    <row r="45" spans="1:12" ht="31.5" customHeight="1">
      <c r="A45" s="77" t="s">
        <v>41</v>
      </c>
      <c r="B45" s="53">
        <v>1377.7229729999963</v>
      </c>
      <c r="C45" s="53">
        <f t="shared" si="6"/>
        <v>0.14591119454974552</v>
      </c>
      <c r="D45" s="53">
        <f>B45/B$38*100</f>
        <v>0.5441376004586854</v>
      </c>
      <c r="E45" s="53"/>
      <c r="F45" s="53"/>
      <c r="G45" s="78">
        <v>1002.5513370000008</v>
      </c>
      <c r="H45" s="53">
        <f t="shared" si="4"/>
        <v>0.09723708893367662</v>
      </c>
      <c r="I45" s="53">
        <f t="shared" si="5"/>
        <v>0.34580619793961387</v>
      </c>
      <c r="J45" s="53"/>
      <c r="K45" s="53">
        <f>G45-B45</f>
        <v>-375.1716359999955</v>
      </c>
      <c r="L45" s="54">
        <f>G45/B45-1</f>
        <v>-0.2723128258383164</v>
      </c>
    </row>
    <row r="46" spans="1:12" ht="15.75" customHeight="1">
      <c r="A46" s="79" t="s">
        <v>42</v>
      </c>
      <c r="B46" s="53">
        <v>11501.887232</v>
      </c>
      <c r="C46" s="80">
        <f t="shared" si="6"/>
        <v>1.2181361118942382</v>
      </c>
      <c r="D46" s="80">
        <f t="shared" si="7"/>
        <v>4.5427197207423555</v>
      </c>
      <c r="E46" s="80"/>
      <c r="F46" s="80"/>
      <c r="G46" s="81">
        <v>13490.277396</v>
      </c>
      <c r="H46" s="80">
        <f t="shared" si="4"/>
        <v>1.3084170899617666</v>
      </c>
      <c r="I46" s="80">
        <f t="shared" si="5"/>
        <v>4.65314978225546</v>
      </c>
      <c r="J46" s="80"/>
      <c r="K46" s="80">
        <f>G46-B46</f>
        <v>1988.3901640000004</v>
      </c>
      <c r="L46" s="82">
        <f>G46/B46-1</f>
        <v>0.17287512248146508</v>
      </c>
    </row>
    <row r="47" spans="1:12" ht="33" customHeight="1">
      <c r="A47" s="77" t="s">
        <v>43</v>
      </c>
      <c r="B47" s="53">
        <v>495.0190560000001</v>
      </c>
      <c r="C47" s="53">
        <f t="shared" si="6"/>
        <v>0.052426230237395906</v>
      </c>
      <c r="D47" s="53">
        <f t="shared" si="7"/>
        <v>0.19550990046034777</v>
      </c>
      <c r="E47" s="47"/>
      <c r="F47" s="47"/>
      <c r="G47" s="78">
        <v>335.008852</v>
      </c>
      <c r="H47" s="53">
        <f t="shared" si="4"/>
        <v>0.032492386507577804</v>
      </c>
      <c r="I47" s="53">
        <f t="shared" si="5"/>
        <v>0.11555332192054592</v>
      </c>
      <c r="J47" s="53"/>
      <c r="K47" s="53">
        <f>G47-B47</f>
        <v>-160.0102040000001</v>
      </c>
      <c r="L47" s="54">
        <f>G47/B47-1</f>
        <v>-0.3232404935942508</v>
      </c>
    </row>
    <row r="48" spans="1:12" ht="17.25" customHeight="1">
      <c r="A48" s="79" t="s">
        <v>44</v>
      </c>
      <c r="B48" s="53">
        <v>85123.69376800003</v>
      </c>
      <c r="C48" s="80">
        <f>B48/$B$10*100</f>
        <v>9.015237522772763</v>
      </c>
      <c r="D48" s="80">
        <f t="shared" si="7"/>
        <v>33.61996814805208</v>
      </c>
      <c r="E48" s="80"/>
      <c r="F48" s="80"/>
      <c r="G48" s="81">
        <v>94724.47113700002</v>
      </c>
      <c r="H48" s="80">
        <f>G48/$G$10*100</f>
        <v>9.187291946271623</v>
      </c>
      <c r="I48" s="80">
        <f t="shared" si="5"/>
        <v>32.67294951074076</v>
      </c>
      <c r="J48" s="80"/>
      <c r="K48" s="80">
        <f>G48-B48</f>
        <v>9600.777368999989</v>
      </c>
      <c r="L48" s="82">
        <f>G48/B48-1</f>
        <v>0.11278619317397554</v>
      </c>
    </row>
    <row r="49" spans="1:12" ht="48" customHeight="1">
      <c r="A49" s="83" t="s">
        <v>45</v>
      </c>
      <c r="B49" s="81">
        <v>12252.596644</v>
      </c>
      <c r="C49" s="80">
        <f>B49/$B$10*100</f>
        <v>1.2976418682845379</v>
      </c>
      <c r="D49" s="80">
        <f>B49/B$38*100</f>
        <v>4.839215624558159</v>
      </c>
      <c r="E49" s="80"/>
      <c r="F49" s="80"/>
      <c r="G49" s="81">
        <v>17082.27081</v>
      </c>
      <c r="H49" s="80">
        <f t="shared" si="4"/>
        <v>1.6568032225776357</v>
      </c>
      <c r="I49" s="80">
        <f t="shared" si="5"/>
        <v>5.892122331268652</v>
      </c>
      <c r="J49" s="80"/>
      <c r="K49" s="80">
        <f>G49-B49</f>
        <v>4829.6741660000025</v>
      </c>
      <c r="L49" s="82">
        <f>G49/B49-1</f>
        <v>0.3941755618279539</v>
      </c>
    </row>
    <row r="50" spans="1:12" ht="19.5" customHeight="1">
      <c r="A50" s="84" t="s">
        <v>46</v>
      </c>
      <c r="B50" s="53">
        <v>5542.307999999999</v>
      </c>
      <c r="C50" s="53">
        <f t="shared" si="6"/>
        <v>0.5869719796293279</v>
      </c>
      <c r="D50" s="53">
        <f t="shared" si="7"/>
        <v>2.1889583285064256</v>
      </c>
      <c r="E50" s="53"/>
      <c r="F50" s="53"/>
      <c r="G50" s="78">
        <v>5282.118388999999</v>
      </c>
      <c r="H50" s="53">
        <f t="shared" si="4"/>
        <v>0.5123107382075152</v>
      </c>
      <c r="I50" s="53">
        <f t="shared" si="5"/>
        <v>1.8219408919575422</v>
      </c>
      <c r="J50" s="53"/>
      <c r="K50" s="53">
        <f>G50-B50</f>
        <v>-260.1896109999998</v>
      </c>
      <c r="L50" s="54">
        <f>G50/B50-1</f>
        <v>-0.04694607571430531</v>
      </c>
    </row>
    <row r="51" spans="1:12" ht="31.5" customHeight="1">
      <c r="A51" s="85" t="s">
        <v>47</v>
      </c>
      <c r="B51" s="86">
        <v>305.55255</v>
      </c>
      <c r="C51" s="86">
        <f>B51/$B$10*100</f>
        <v>0.03236030642004905</v>
      </c>
      <c r="D51" s="67">
        <f t="shared" si="7"/>
        <v>0.12067929085118982</v>
      </c>
      <c r="E51" s="67"/>
      <c r="F51" s="67"/>
      <c r="G51" s="75">
        <v>300.25164000000007</v>
      </c>
      <c r="H51" s="67">
        <f>G51/$G$10*100</f>
        <v>0.029121297178183545</v>
      </c>
      <c r="I51" s="67">
        <f t="shared" si="5"/>
        <v>0.10356464973078343</v>
      </c>
      <c r="J51" s="67"/>
      <c r="K51" s="67">
        <f>G51-B51</f>
        <v>-5.300909999999931</v>
      </c>
      <c r="L51" s="87">
        <f>G51/B51-1</f>
        <v>-0.017348603374443883</v>
      </c>
    </row>
    <row r="52" spans="1:12" s="49" customFormat="1" ht="19.5" customHeight="1">
      <c r="A52" s="73" t="s">
        <v>48</v>
      </c>
      <c r="B52" s="88">
        <v>15741.289905999998</v>
      </c>
      <c r="C52" s="67">
        <f>B52/$B$10*100</f>
        <v>1.6671206468575868</v>
      </c>
      <c r="D52" s="67">
        <f t="shared" si="7"/>
        <v>6.2170899995404145</v>
      </c>
      <c r="E52" s="67"/>
      <c r="F52" s="67"/>
      <c r="G52" s="75">
        <v>17275.959146999998</v>
      </c>
      <c r="H52" s="67">
        <f>G52/$G$10*100</f>
        <v>1.6755889838201885</v>
      </c>
      <c r="I52" s="67">
        <f t="shared" si="5"/>
        <v>5.958930508497401</v>
      </c>
      <c r="J52" s="67"/>
      <c r="K52" s="67">
        <f>G52-B52</f>
        <v>1534.6692409999996</v>
      </c>
      <c r="L52" s="76">
        <f>G52/B52-1</f>
        <v>0.09749323277599009</v>
      </c>
    </row>
    <row r="53" spans="1:12" ht="19.5" customHeight="1">
      <c r="A53" s="73" t="s">
        <v>30</v>
      </c>
      <c r="B53" s="88">
        <v>0</v>
      </c>
      <c r="C53" s="67">
        <f t="shared" si="6"/>
        <v>0</v>
      </c>
      <c r="D53" s="67">
        <f t="shared" si="7"/>
        <v>0</v>
      </c>
      <c r="E53" s="67"/>
      <c r="F53" s="67"/>
      <c r="G53" s="75">
        <v>0</v>
      </c>
      <c r="H53" s="67">
        <f>G53/$G$10*100</f>
        <v>0</v>
      </c>
      <c r="I53" s="67">
        <f t="shared" si="5"/>
        <v>0</v>
      </c>
      <c r="J53" s="67"/>
      <c r="K53" s="67">
        <f>G53-B53</f>
        <v>0</v>
      </c>
      <c r="L53" s="76"/>
    </row>
    <row r="54" spans="1:12" s="49" customFormat="1" ht="32.25" customHeight="1">
      <c r="A54" s="89" t="s">
        <v>49</v>
      </c>
      <c r="B54" s="86">
        <v>-819.5980000000001</v>
      </c>
      <c r="C54" s="67">
        <f>B54/$B$10*100</f>
        <v>-0.08680157446324492</v>
      </c>
      <c r="D54" s="67">
        <f t="shared" si="7"/>
        <v>-0.3237037472704891</v>
      </c>
      <c r="E54" s="67"/>
      <c r="F54" s="67"/>
      <c r="G54" s="75">
        <v>-1406.6086</v>
      </c>
      <c r="H54" s="67">
        <f>G54/$G$10*100</f>
        <v>-0.1364264556689472</v>
      </c>
      <c r="I54" s="67">
        <f t="shared" si="5"/>
        <v>-0.48517612415808165</v>
      </c>
      <c r="J54" s="67"/>
      <c r="K54" s="67">
        <f>G54-B54</f>
        <v>-587.0106</v>
      </c>
      <c r="L54" s="76">
        <f>G54/B54-1</f>
        <v>0.7162177067293964</v>
      </c>
    </row>
    <row r="55" spans="1:12" s="49" customFormat="1" ht="7.5" customHeight="1">
      <c r="A55" s="90"/>
      <c r="B55" s="91"/>
      <c r="C55" s="47"/>
      <c r="D55" s="47"/>
      <c r="E55" s="47"/>
      <c r="F55" s="47"/>
      <c r="G55" s="62"/>
      <c r="H55" s="47"/>
      <c r="I55" s="47"/>
      <c r="J55" s="47"/>
      <c r="K55" s="67">
        <f>G55-B55</f>
        <v>0</v>
      </c>
      <c r="L55" s="76"/>
    </row>
    <row r="56" spans="1:12" s="35" customFormat="1" ht="21" customHeight="1" thickBot="1">
      <c r="A56" s="92" t="s">
        <v>50</v>
      </c>
      <c r="B56" s="93">
        <f>B12-B38</f>
        <v>-20857.378227159992</v>
      </c>
      <c r="C56" s="94">
        <f>B56/$B$10*100</f>
        <v>-2.208952766225505</v>
      </c>
      <c r="D56" s="93">
        <v>0</v>
      </c>
      <c r="E56" s="93"/>
      <c r="F56" s="95"/>
      <c r="G56" s="93">
        <f>G12-G38</f>
        <v>-28828.21839906997</v>
      </c>
      <c r="H56" s="94">
        <f>G56/$G$10*100</f>
        <v>-2.796038400046358</v>
      </c>
      <c r="I56" s="96">
        <v>0</v>
      </c>
      <c r="J56" s="95"/>
      <c r="K56" s="93">
        <f>G56-B56</f>
        <v>-7970.840171909978</v>
      </c>
      <c r="L56" s="97"/>
    </row>
    <row r="57" spans="1:12" s="35" customFormat="1" ht="21" customHeight="1">
      <c r="A57" s="98"/>
      <c r="B57" s="67"/>
      <c r="C57" s="99"/>
      <c r="D57" s="67"/>
      <c r="E57" s="67"/>
      <c r="F57" s="80"/>
      <c r="G57" s="67"/>
      <c r="H57" s="99"/>
      <c r="I57" s="86"/>
      <c r="J57" s="80"/>
      <c r="K57" s="67"/>
      <c r="L57" s="48"/>
    </row>
    <row r="58" spans="7:11" ht="19.5" customHeight="1">
      <c r="G58" s="100"/>
      <c r="H58" s="100"/>
      <c r="I58" s="100"/>
      <c r="J58" s="100"/>
      <c r="K58" s="100"/>
    </row>
    <row r="59" spans="7:11" ht="19.5" customHeight="1">
      <c r="G59" s="100"/>
      <c r="H59" s="100"/>
      <c r="I59" s="100"/>
      <c r="J59" s="100"/>
      <c r="K59" s="100"/>
    </row>
    <row r="60" spans="7:11" ht="19.5" customHeight="1">
      <c r="G60" s="100"/>
      <c r="H60" s="100"/>
      <c r="I60" s="100"/>
      <c r="J60" s="100"/>
      <c r="K60" s="100"/>
    </row>
    <row r="61" spans="7:11" ht="19.5" customHeight="1">
      <c r="G61" s="100"/>
      <c r="H61" s="100"/>
      <c r="I61" s="100"/>
      <c r="J61" s="100"/>
      <c r="K61" s="100"/>
    </row>
    <row r="62" spans="7:11" ht="19.5" customHeight="1">
      <c r="G62" s="100"/>
      <c r="H62" s="100"/>
      <c r="I62" s="100"/>
      <c r="J62" s="100"/>
      <c r="K62" s="100"/>
    </row>
    <row r="63" spans="7:11" ht="19.5" customHeight="1">
      <c r="G63" s="100"/>
      <c r="H63" s="100"/>
      <c r="I63" s="100"/>
      <c r="J63" s="100"/>
      <c r="K63" s="100"/>
    </row>
    <row r="64" spans="7:11" ht="19.5" customHeight="1">
      <c r="G64" s="100"/>
      <c r="H64" s="100"/>
      <c r="I64" s="100"/>
      <c r="J64" s="100"/>
      <c r="K64" s="100"/>
    </row>
    <row r="65" spans="7:11" ht="19.5" customHeight="1">
      <c r="G65" s="100"/>
      <c r="H65" s="100"/>
      <c r="I65" s="100"/>
      <c r="J65" s="100"/>
      <c r="K65" s="100"/>
    </row>
    <row r="66" spans="7:11" ht="19.5" customHeight="1">
      <c r="G66" s="100"/>
      <c r="H66" s="100"/>
      <c r="I66" s="100"/>
      <c r="J66" s="100"/>
      <c r="K66" s="100"/>
    </row>
    <row r="67" spans="7:11" ht="19.5" customHeight="1">
      <c r="G67" s="100"/>
      <c r="H67" s="100"/>
      <c r="I67" s="100"/>
      <c r="J67" s="100"/>
      <c r="K67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2019-11-22T13:29:07Z</cp:lastPrinted>
  <dcterms:created xsi:type="dcterms:W3CDTF">2019-11-22T13:26:17Z</dcterms:created>
  <dcterms:modified xsi:type="dcterms:W3CDTF">2019-11-22T13:29:40Z</dcterms:modified>
  <cp:category/>
  <cp:version/>
  <cp:contentType/>
  <cp:contentStatus/>
</cp:coreProperties>
</file>