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aprilie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'aprilie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<sst xmlns="http://schemas.openxmlformats.org/spreadsheetml/2006/main" count="112" uniqueCount="104">
  <si>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</si>
  <si>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01.01 - 30.04.2019</t>
  </si>
  <si>
    <t/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</si>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</sst>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6" fillId="33" borderId="1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right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167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68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4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6" fillId="33" borderId="11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0" xfId="0" applyNumberFormat="1" applyFont="1" applyFill="1" applyBorder="1" applyAlignment="1" applyProtection="1">
      <alignment horizontal="left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 vertical="top" readingOrder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readingOrder="1"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5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1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4%20aprilie%202019\BGC%20-%2030%20aprilie%202019%20-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19 "/>
      <sheetName val="UAT aprilie 2019"/>
      <sheetName val=" consolidari aprilie"/>
      <sheetName val="martie 2019  (valori)"/>
      <sheetName val="UAT martie 2019 (valori)"/>
      <sheetName val="februarie 2019  (valori)"/>
      <sheetName val="UAT februarie 2019 (valori)"/>
      <sheetName val="Sinteza-anexa program 6 luni"/>
      <sheetName val="progr 6 luni % execuție  "/>
      <sheetName val="Sinteza - An 2"/>
      <sheetName val="2018 - 2019"/>
      <sheetName val="Progr.act 15 mai 2019(Liliana)"/>
      <sheetName val="Sinteza - Anexa executie progr"/>
      <sheetName val="program %.exec"/>
      <sheetName val="dob_trez"/>
      <sheetName val="SPECIAL_CNAIR"/>
      <sheetName val="CNAIR_ex"/>
      <sheetName val="aprilie 2018 "/>
      <sheetName val="aprilie 2018 leg"/>
      <sheetName val="Sinteza - program 3 luni "/>
      <sheetName val="program trim I _%.exec"/>
      <sheetName val="febr 2019 Engl"/>
      <sheetName val="Sinteza-anexa program 9 luni "/>
      <sheetName val="program 9 luni .%.exec "/>
      <sheetName val="ianuarie 2019  (valori)"/>
      <sheetName val="UAT ianuarie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69"/>
  <sheetViews>
    <sheetView showZeros="0" tabSelected="1" zoomScale="81" zoomScaleNormal="81" zoomScaleSheetLayoutView="75" zoomScalePageLayoutView="0" workbookViewId="0" topLeftCell="A1">
      <pane xSplit="2" ySplit="16" topLeftCell="F64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N72" sqref="N72"/>
    </sheetView>
  </sheetViews>
  <sheetFormatPr defaultColWidth="9.140625" defaultRowHeight="19.5" customHeight="1" outlineLevelRow="1"/>
  <cols>
    <col min="1" max="1" width="3.8515625" style="12" customWidth="1"/>
    <col min="2" max="2" width="52.140625" style="16" customWidth="1"/>
    <col min="3" max="3" width="21.140625" style="16" customWidth="1"/>
    <col min="4" max="4" width="15.7109375" style="16" customWidth="1"/>
    <col min="5" max="5" width="17.00390625" style="129" customWidth="1"/>
    <col min="6" max="6" width="13.8515625" style="129" customWidth="1"/>
    <col min="7" max="7" width="16.8515625" style="129" customWidth="1"/>
    <col min="8" max="8" width="16.28125" style="129" customWidth="1"/>
    <col min="9" max="9" width="15.8515625" style="16" customWidth="1"/>
    <col min="10" max="10" width="13.28125" style="16" customWidth="1"/>
    <col min="11" max="11" width="14.140625" style="16" customWidth="1"/>
    <col min="12" max="12" width="13.7109375" style="16" customWidth="1"/>
    <col min="13" max="13" width="14.00390625" style="17" customWidth="1"/>
    <col min="14" max="14" width="11.7109375" style="16" customWidth="1"/>
    <col min="15" max="15" width="12.7109375" style="17" customWidth="1"/>
    <col min="16" max="16" width="11.57421875" style="16" customWidth="1"/>
    <col min="17" max="17" width="15.7109375" style="18" customWidth="1"/>
    <col min="18" max="18" width="9.57421875" style="19" customWidth="1"/>
    <col min="19" max="16384" width="8.8515625" style="12" customWidth="1"/>
  </cols>
  <sheetData>
    <row r="1" spans="2:9" ht="23.25" customHeight="1">
      <c r="B1" s="11"/>
      <c r="C1" s="12"/>
      <c r="D1" s="12"/>
      <c r="E1" s="13"/>
      <c r="F1" s="13"/>
      <c r="G1" s="13"/>
      <c r="H1" s="14"/>
      <c r="I1" s="15"/>
    </row>
    <row r="2" spans="2:18" ht="15" customHeight="1">
      <c r="B2" s="20"/>
      <c r="C2" s="21"/>
      <c r="D2" s="22"/>
      <c r="E2" s="23"/>
      <c r="F2" s="23"/>
      <c r="G2" s="23"/>
      <c r="H2" s="23"/>
      <c r="I2" s="21"/>
      <c r="J2" s="24"/>
      <c r="K2" s="22"/>
      <c r="L2" s="12"/>
      <c r="M2" s="25"/>
      <c r="N2" s="138"/>
      <c r="O2" s="138"/>
      <c r="P2" s="138"/>
      <c r="Q2" s="138"/>
      <c r="R2" s="138"/>
    </row>
    <row r="3" spans="2:18" ht="22.5" customHeight="1" outlineLevel="1"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2:18" ht="15" outlineLevel="1"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2:18" ht="15" outlineLevel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2:18" ht="15" outlineLevel="1">
      <c r="B6" s="26"/>
      <c r="C6" s="27"/>
      <c r="D6" s="27"/>
      <c r="E6" s="27"/>
      <c r="F6" s="26"/>
      <c r="G6" s="26"/>
      <c r="H6" s="26"/>
      <c r="I6" s="28"/>
      <c r="J6" s="29"/>
      <c r="K6" s="29"/>
      <c r="L6" s="26"/>
      <c r="M6" s="2"/>
      <c r="N6" s="26"/>
      <c r="O6" s="26"/>
      <c r="P6" s="26"/>
      <c r="Q6" s="26"/>
      <c r="R6" s="26"/>
    </row>
    <row r="7" spans="2:18" ht="15" outlineLevel="1">
      <c r="B7" s="30" t="s">
        <v>2</v>
      </c>
      <c r="C7" s="27"/>
      <c r="D7" s="27"/>
      <c r="E7" s="27"/>
      <c r="F7" s="27"/>
      <c r="G7" s="27"/>
      <c r="H7" s="31"/>
      <c r="I7" s="31"/>
      <c r="J7" s="28"/>
      <c r="K7" s="28"/>
      <c r="L7" s="31"/>
      <c r="M7" s="31"/>
      <c r="O7" s="31"/>
      <c r="P7" s="31"/>
      <c r="Q7" s="26"/>
      <c r="R7" s="31"/>
    </row>
    <row r="8" spans="2:18" ht="15" outlineLevel="1">
      <c r="B8" s="32"/>
      <c r="C8" s="27"/>
      <c r="D8" s="27"/>
      <c r="E8" s="27"/>
      <c r="F8" s="31"/>
      <c r="G8" s="27"/>
      <c r="H8" s="31"/>
      <c r="I8" s="28"/>
      <c r="J8" s="33"/>
      <c r="K8" s="34"/>
      <c r="L8" s="31"/>
      <c r="M8" s="31"/>
      <c r="N8" s="31"/>
      <c r="O8" s="31"/>
      <c r="P8" s="31"/>
      <c r="Q8" s="26"/>
      <c r="R8" s="31"/>
    </row>
    <row r="9" spans="2:18" ht="15" outlineLevel="1">
      <c r="B9" s="35"/>
      <c r="C9" s="27"/>
      <c r="D9" s="27"/>
      <c r="E9" s="27"/>
      <c r="F9" s="36"/>
      <c r="G9" s="27"/>
      <c r="H9" s="31"/>
      <c r="I9" s="37"/>
      <c r="J9" s="38"/>
      <c r="K9" s="27"/>
      <c r="L9" s="36"/>
      <c r="M9" s="31"/>
      <c r="N9" s="31"/>
      <c r="O9" s="31"/>
      <c r="P9" s="31"/>
      <c r="Q9" s="31"/>
      <c r="R9" s="31"/>
    </row>
    <row r="10" spans="2:13" ht="24" customHeight="1" outlineLevel="1">
      <c r="B10" s="40"/>
      <c r="C10" s="27"/>
      <c r="D10" s="27"/>
      <c r="E10" s="27"/>
      <c r="F10" s="27"/>
      <c r="G10" s="27"/>
      <c r="H10" s="27"/>
      <c r="I10" s="27"/>
      <c r="J10" s="29"/>
      <c r="K10" s="41"/>
      <c r="L10" s="29"/>
      <c r="M10" s="41"/>
    </row>
    <row r="11" spans="2:18" ht="15.75" customHeight="1" outlineLevel="1">
      <c r="B11" s="42"/>
      <c r="C11" s="27"/>
      <c r="D11" s="27"/>
      <c r="E11" s="27"/>
      <c r="F11" s="27"/>
      <c r="G11" s="27"/>
      <c r="H11" s="27"/>
      <c r="I11" s="27"/>
      <c r="J11" s="43"/>
      <c r="K11" s="41"/>
      <c r="L11" s="43"/>
      <c r="M11" s="43"/>
      <c r="N11" s="44"/>
      <c r="O11" s="44"/>
      <c r="P11" s="17" t="s">
        <v>3</v>
      </c>
      <c r="Q11" s="45">
        <v>1031000</v>
      </c>
      <c r="R11" s="46"/>
    </row>
    <row r="12" spans="2:18" ht="17.25" outlineLevel="1">
      <c r="B12" s="47"/>
      <c r="C12" s="41"/>
      <c r="D12" s="41"/>
      <c r="E12" s="48"/>
      <c r="F12" s="41"/>
      <c r="G12" s="49"/>
      <c r="H12" s="50"/>
      <c r="I12" s="51"/>
      <c r="J12" s="12"/>
      <c r="K12" s="39"/>
      <c r="L12" s="39"/>
      <c r="M12" s="24"/>
      <c r="N12" s="52"/>
      <c r="O12" s="53"/>
      <c r="P12" s="52"/>
      <c r="Q12" s="54"/>
      <c r="R12" s="55" t="s">
        <v>4</v>
      </c>
    </row>
    <row r="13" spans="2:18" ht="15">
      <c r="B13" s="56"/>
      <c r="C13" s="57" t="s">
        <v>5</v>
      </c>
      <c r="D13" s="57" t="s">
        <v>5</v>
      </c>
      <c r="E13" s="58" t="s">
        <v>5</v>
      </c>
      <c r="F13" s="58" t="s">
        <v>5</v>
      </c>
      <c r="G13" s="58" t="s">
        <v>6</v>
      </c>
      <c r="H13" s="58" t="s">
        <v>7</v>
      </c>
      <c r="I13" s="57" t="s">
        <v>5</v>
      </c>
      <c r="J13" s="57" t="s">
        <v>8</v>
      </c>
      <c r="K13" s="57" t="s">
        <v>9</v>
      </c>
      <c r="L13" s="57" t="s">
        <v>9</v>
      </c>
      <c r="M13" s="59" t="s">
        <v>10</v>
      </c>
      <c r="N13" s="57" t="s">
        <v>11</v>
      </c>
      <c r="O13" s="60" t="s">
        <v>10</v>
      </c>
      <c r="P13" s="57" t="s">
        <v>12</v>
      </c>
      <c r="Q13" s="141" t="s">
        <v>13</v>
      </c>
      <c r="R13" s="141"/>
    </row>
    <row r="14" spans="2:18" ht="19.5" customHeight="1">
      <c r="B14" s="61"/>
      <c r="C14" s="62" t="s">
        <v>14</v>
      </c>
      <c r="D14" s="62" t="s">
        <v>15</v>
      </c>
      <c r="E14" s="63" t="s">
        <v>16</v>
      </c>
      <c r="F14" s="63" t="s">
        <v>17</v>
      </c>
      <c r="G14" s="63" t="s">
        <v>18</v>
      </c>
      <c r="H14" s="63" t="s">
        <v>19</v>
      </c>
      <c r="I14" s="62" t="s">
        <v>20</v>
      </c>
      <c r="J14" s="62" t="s">
        <v>19</v>
      </c>
      <c r="K14" s="62" t="s">
        <v>21</v>
      </c>
      <c r="L14" s="62" t="s">
        <v>22</v>
      </c>
      <c r="M14" s="64"/>
      <c r="N14" s="62" t="s">
        <v>23</v>
      </c>
      <c r="O14" s="65" t="s">
        <v>24</v>
      </c>
      <c r="P14" s="66" t="s">
        <v>25</v>
      </c>
      <c r="Q14" s="142"/>
      <c r="R14" s="142"/>
    </row>
    <row r="15" spans="2:18" ht="15.75" customHeight="1">
      <c r="B15" s="39"/>
      <c r="C15" s="62" t="s">
        <v>26</v>
      </c>
      <c r="D15" s="62" t="s">
        <v>27</v>
      </c>
      <c r="E15" s="63" t="s">
        <v>28</v>
      </c>
      <c r="F15" s="63" t="s">
        <v>29</v>
      </c>
      <c r="G15" s="63" t="s">
        <v>30</v>
      </c>
      <c r="H15" s="63" t="s">
        <v>31</v>
      </c>
      <c r="I15" s="62" t="s">
        <v>32</v>
      </c>
      <c r="J15" s="62" t="s">
        <v>33</v>
      </c>
      <c r="K15" s="62" t="s">
        <v>34</v>
      </c>
      <c r="L15" s="62" t="s">
        <v>35</v>
      </c>
      <c r="M15" s="64"/>
      <c r="N15" s="62" t="s">
        <v>36</v>
      </c>
      <c r="O15" s="65" t="s">
        <v>37</v>
      </c>
      <c r="P15" s="66" t="s">
        <v>38</v>
      </c>
      <c r="Q15" s="142"/>
      <c r="R15" s="142"/>
    </row>
    <row r="16" spans="2:18" ht="15">
      <c r="B16" s="67"/>
      <c r="C16" s="68"/>
      <c r="D16" s="62" t="s">
        <v>39</v>
      </c>
      <c r="E16" s="63" t="s">
        <v>40</v>
      </c>
      <c r="F16" s="63" t="s">
        <v>41</v>
      </c>
      <c r="G16" s="63" t="s">
        <v>42</v>
      </c>
      <c r="H16" s="63"/>
      <c r="I16" s="62" t="s">
        <v>43</v>
      </c>
      <c r="J16" s="62" t="s">
        <v>44</v>
      </c>
      <c r="K16" s="62"/>
      <c r="L16" s="62" t="s">
        <v>45</v>
      </c>
      <c r="M16" s="64"/>
      <c r="N16" s="62" t="s">
        <v>46</v>
      </c>
      <c r="O16" s="64" t="s">
        <v>47</v>
      </c>
      <c r="P16" s="66" t="s">
        <v>48</v>
      </c>
      <c r="Q16" s="142"/>
      <c r="R16" s="142"/>
    </row>
    <row r="17" spans="2:18" ht="15.75" customHeight="1">
      <c r="B17" s="52"/>
      <c r="C17" s="12"/>
      <c r="D17" s="62" t="s">
        <v>49</v>
      </c>
      <c r="E17" s="63"/>
      <c r="F17" s="63"/>
      <c r="G17" s="63" t="s">
        <v>50</v>
      </c>
      <c r="H17" s="63"/>
      <c r="I17" s="62" t="s">
        <v>51</v>
      </c>
      <c r="J17" s="62"/>
      <c r="K17" s="62"/>
      <c r="L17" s="62" t="s">
        <v>52</v>
      </c>
      <c r="M17" s="64"/>
      <c r="N17" s="62"/>
      <c r="O17" s="64"/>
      <c r="P17" s="66"/>
      <c r="Q17" s="143" t="s">
        <v>53</v>
      </c>
      <c r="R17" s="144" t="s">
        <v>54</v>
      </c>
    </row>
    <row r="18" spans="2:18" ht="51" customHeight="1">
      <c r="B18" s="69"/>
      <c r="C18" s="12"/>
      <c r="D18" s="70"/>
      <c r="E18" s="70"/>
      <c r="F18" s="70"/>
      <c r="G18" s="63" t="s">
        <v>55</v>
      </c>
      <c r="H18" s="63"/>
      <c r="I18" s="71" t="s">
        <v>56</v>
      </c>
      <c r="J18" s="62"/>
      <c r="K18" s="62"/>
      <c r="L18" s="71" t="s">
        <v>57</v>
      </c>
      <c r="M18" s="64"/>
      <c r="N18" s="62"/>
      <c r="O18" s="64"/>
      <c r="P18" s="66"/>
      <c r="Q18" s="143"/>
      <c r="R18" s="144"/>
    </row>
    <row r="19" spans="2:18" ht="18" customHeight="1" thickBot="1">
      <c r="B19" s="130"/>
      <c r="C19" s="76"/>
      <c r="D19" s="131"/>
      <c r="E19" s="131"/>
      <c r="F19" s="131"/>
      <c r="G19" s="132"/>
      <c r="H19" s="132"/>
      <c r="I19" s="133"/>
      <c r="J19" s="134"/>
      <c r="K19" s="134"/>
      <c r="L19" s="133"/>
      <c r="M19" s="135"/>
      <c r="N19" s="134"/>
      <c r="O19" s="135"/>
      <c r="P19" s="136"/>
      <c r="Q19" s="127"/>
      <c r="R19" s="137"/>
    </row>
    <row r="20" spans="2:18" s="81" customFormat="1" ht="30.75" customHeight="1" thickTop="1">
      <c r="B20" s="5" t="s">
        <v>58</v>
      </c>
      <c r="C20" s="6">
        <f>C21+C37+C38+C39+C40+C41+C42++C43+C44</f>
        <v>49184.88441499999</v>
      </c>
      <c r="D20" s="6">
        <f aca="true" t="shared" si="0" ref="D20:L20">D21+D37+D38+D39+D40+D41+D42++D43+D44</f>
        <v>24075.676029000002</v>
      </c>
      <c r="E20" s="6">
        <f>E21+E37+E38+E39+E40+E41+E42++E43+E44</f>
        <v>21820.330257999998</v>
      </c>
      <c r="F20" s="6">
        <f t="shared" si="0"/>
        <v>888.016793</v>
      </c>
      <c r="G20" s="6">
        <f>G21+G37+G38+G39+G40+G41+G42++G43+G44</f>
        <v>11578.515417999997</v>
      </c>
      <c r="H20" s="6">
        <f t="shared" si="0"/>
        <v>0</v>
      </c>
      <c r="I20" s="6">
        <f t="shared" si="0"/>
        <v>8982.047999999999</v>
      </c>
      <c r="J20" s="6">
        <f>J21+J37+J38+J39+J40+J41+J42++J43+J44</f>
        <v>25.860574999999997</v>
      </c>
      <c r="K20" s="6">
        <f t="shared" si="0"/>
        <v>56.30714383</v>
      </c>
      <c r="L20" s="77">
        <f t="shared" si="0"/>
        <v>948.7630600000001</v>
      </c>
      <c r="M20" s="78">
        <f>SUM(C20:L20)</f>
        <v>117560.40169182999</v>
      </c>
      <c r="N20" s="79">
        <f>N21+N37+N38+N41+N39</f>
        <v>-14281.23535974</v>
      </c>
      <c r="O20" s="78">
        <f aca="true" t="shared" si="1" ref="O20:O42">M20+N20</f>
        <v>103279.16633208998</v>
      </c>
      <c r="P20" s="79">
        <f>P21+P37+P38+P41+P43</f>
        <v>-3787.306</v>
      </c>
      <c r="Q20" s="80">
        <f>O20+P20</f>
        <v>99491.86033208999</v>
      </c>
      <c r="R20" s="78">
        <f>Q20/$Q$11*100</f>
        <v>9.650034949766246</v>
      </c>
    </row>
    <row r="21" spans="2:18" s="83" customFormat="1" ht="18.75" customHeight="1">
      <c r="B21" s="72" t="s">
        <v>59</v>
      </c>
      <c r="C21" s="6">
        <f>C22+C35+C36</f>
        <v>40973.121415</v>
      </c>
      <c r="D21" s="6">
        <f>D22+D35+D36</f>
        <v>20308.944</v>
      </c>
      <c r="E21" s="77">
        <f>E22+E35+E36</f>
        <v>21820.329339</v>
      </c>
      <c r="F21" s="77">
        <f>F22+F35+F36</f>
        <v>732.862793</v>
      </c>
      <c r="G21" s="77">
        <f>G22+G35+G36</f>
        <v>11479.751417999998</v>
      </c>
      <c r="H21" s="77"/>
      <c r="I21" s="6">
        <f>I22+I35+I36</f>
        <v>3278.823</v>
      </c>
      <c r="J21" s="6"/>
      <c r="K21" s="82">
        <f>K22+K35+K36</f>
        <v>56.30714383</v>
      </c>
      <c r="L21" s="82">
        <f>L22+L35+L36</f>
        <v>481.94543000000004</v>
      </c>
      <c r="M21" s="6">
        <f>SUM(C21:L21)</f>
        <v>99132.08453883001</v>
      </c>
      <c r="N21" s="6">
        <f>N22+N35+N36</f>
        <v>-5022.450919739999</v>
      </c>
      <c r="O21" s="82">
        <f t="shared" si="1"/>
        <v>94109.63361909</v>
      </c>
      <c r="P21" s="6">
        <f>P22+P35+P36</f>
        <v>0</v>
      </c>
      <c r="Q21" s="73">
        <f aca="true" t="shared" si="2" ref="Q21:Q42">O21+P21</f>
        <v>94109.63361909</v>
      </c>
      <c r="R21" s="82">
        <f aca="true" t="shared" si="3" ref="R21:R44">Q21/$Q$11*100</f>
        <v>9.127995501366634</v>
      </c>
    </row>
    <row r="22" spans="2:18" ht="28.5" customHeight="1">
      <c r="B22" s="84" t="s">
        <v>60</v>
      </c>
      <c r="C22" s="85">
        <f>C23+C27+C28+C33+C34</f>
        <v>35416.326532</v>
      </c>
      <c r="D22" s="85">
        <f>D23+D27+D28+D33+D34</f>
        <v>15167.701</v>
      </c>
      <c r="E22" s="86">
        <f aca="true" t="shared" si="4" ref="E22:L22">E23+E27+E28+E33+E34</f>
        <v>0</v>
      </c>
      <c r="F22" s="86">
        <f t="shared" si="4"/>
        <v>0</v>
      </c>
      <c r="G22" s="87">
        <f t="shared" si="4"/>
        <v>801.21</v>
      </c>
      <c r="H22" s="86">
        <f t="shared" si="4"/>
        <v>0</v>
      </c>
      <c r="I22" s="85">
        <f>I23+I27+I28+I33+I34</f>
        <v>-12.85499999999999</v>
      </c>
      <c r="J22" s="9">
        <f t="shared" si="4"/>
        <v>0</v>
      </c>
      <c r="K22" s="9">
        <f t="shared" si="4"/>
        <v>0</v>
      </c>
      <c r="L22" s="9">
        <f t="shared" si="4"/>
        <v>0</v>
      </c>
      <c r="M22" s="85">
        <f>SUM(C22:L22)</f>
        <v>51372.382531999996</v>
      </c>
      <c r="N22" s="9">
        <f>N23+N27+N28+N33+N34</f>
        <v>0</v>
      </c>
      <c r="O22" s="85">
        <f t="shared" si="1"/>
        <v>51372.382531999996</v>
      </c>
      <c r="P22" s="9">
        <f>P23+P27+P28+P33+P34</f>
        <v>0</v>
      </c>
      <c r="Q22" s="88">
        <f t="shared" si="2"/>
        <v>51372.382531999996</v>
      </c>
      <c r="R22" s="85">
        <f t="shared" si="3"/>
        <v>4.982772311542192</v>
      </c>
    </row>
    <row r="23" spans="2:18" ht="33.75" customHeight="1">
      <c r="B23" s="89" t="s">
        <v>61</v>
      </c>
      <c r="C23" s="85">
        <f aca="true" t="shared" si="5" ref="C23:H23">C24+C25+C26</f>
        <v>9505.797994</v>
      </c>
      <c r="D23" s="85">
        <f>D24+D25+D26</f>
        <v>6103.37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86">
        <f>I24+I25+I26</f>
        <v>0</v>
      </c>
      <c r="J23" s="9">
        <f>J24+J25+J26</f>
        <v>0</v>
      </c>
      <c r="K23" s="2">
        <f>K24+K25+K26</f>
        <v>0</v>
      </c>
      <c r="L23" s="9">
        <f>L24+L25+L26</f>
        <v>0</v>
      </c>
      <c r="M23" s="85">
        <f>SUM(C23:L23)</f>
        <v>15609.167994</v>
      </c>
      <c r="N23" s="9">
        <f>N24+N25+N26</f>
        <v>0</v>
      </c>
      <c r="O23" s="85">
        <f t="shared" si="1"/>
        <v>15609.167994</v>
      </c>
      <c r="P23" s="9">
        <f>P24+P25+P26</f>
        <v>0</v>
      </c>
      <c r="Q23" s="88">
        <f t="shared" si="2"/>
        <v>15609.167994</v>
      </c>
      <c r="R23" s="85">
        <f>Q23/$Q$11*100</f>
        <v>1.513983316585839</v>
      </c>
    </row>
    <row r="24" spans="2:18" ht="22.5" customHeight="1">
      <c r="B24" s="90" t="s">
        <v>62</v>
      </c>
      <c r="C24" s="2">
        <v>7017.195</v>
      </c>
      <c r="D24" s="2">
        <v>12.186</v>
      </c>
      <c r="E24" s="86"/>
      <c r="F24" s="86"/>
      <c r="G24" s="86"/>
      <c r="H24" s="86"/>
      <c r="I24" s="85"/>
      <c r="J24" s="2"/>
      <c r="K24" s="2"/>
      <c r="L24" s="2"/>
      <c r="M24" s="85">
        <f aca="true" t="shared" si="6" ref="M24:M42">SUM(C24:L24)</f>
        <v>7029.380999999999</v>
      </c>
      <c r="N24" s="2"/>
      <c r="O24" s="85">
        <f t="shared" si="1"/>
        <v>7029.380999999999</v>
      </c>
      <c r="P24" s="2"/>
      <c r="Q24" s="88">
        <f t="shared" si="2"/>
        <v>7029.380999999999</v>
      </c>
      <c r="R24" s="85">
        <f>Q24/$Q$11*100</f>
        <v>0.6818022308438408</v>
      </c>
    </row>
    <row r="25" spans="2:18" ht="30" customHeight="1">
      <c r="B25" s="90" t="s">
        <v>63</v>
      </c>
      <c r="C25" s="2">
        <v>1189.1939940000002</v>
      </c>
      <c r="D25" s="2">
        <v>6087.028</v>
      </c>
      <c r="E25" s="75"/>
      <c r="F25" s="75"/>
      <c r="G25" s="75"/>
      <c r="H25" s="75"/>
      <c r="I25" s="85"/>
      <c r="J25" s="2"/>
      <c r="K25" s="2"/>
      <c r="L25" s="2"/>
      <c r="M25" s="85">
        <f t="shared" si="6"/>
        <v>7276.221994</v>
      </c>
      <c r="N25" s="2"/>
      <c r="O25" s="85">
        <f t="shared" si="1"/>
        <v>7276.221994</v>
      </c>
      <c r="P25" s="2"/>
      <c r="Q25" s="88">
        <f t="shared" si="2"/>
        <v>7276.221994</v>
      </c>
      <c r="R25" s="85">
        <f>Q25/$Q$11*100</f>
        <v>0.705744131328807</v>
      </c>
    </row>
    <row r="26" spans="2:18" ht="36" customHeight="1">
      <c r="B26" s="91" t="s">
        <v>64</v>
      </c>
      <c r="C26" s="2">
        <v>1299.409</v>
      </c>
      <c r="D26" s="2">
        <v>4.156</v>
      </c>
      <c r="E26" s="75"/>
      <c r="F26" s="75"/>
      <c r="G26" s="75"/>
      <c r="H26" s="75"/>
      <c r="I26" s="85"/>
      <c r="J26" s="2"/>
      <c r="K26" s="2"/>
      <c r="L26" s="2"/>
      <c r="M26" s="85">
        <f t="shared" si="6"/>
        <v>1303.565</v>
      </c>
      <c r="N26" s="2"/>
      <c r="O26" s="85">
        <f t="shared" si="1"/>
        <v>1303.565</v>
      </c>
      <c r="P26" s="2"/>
      <c r="Q26" s="88">
        <f t="shared" si="2"/>
        <v>1303.565</v>
      </c>
      <c r="R26" s="85">
        <f t="shared" si="3"/>
        <v>0.12643695441319108</v>
      </c>
    </row>
    <row r="27" spans="2:18" ht="23.25" customHeight="1">
      <c r="B27" s="89" t="s">
        <v>65</v>
      </c>
      <c r="C27" s="2">
        <v>0.46</v>
      </c>
      <c r="D27" s="2">
        <v>3711.737</v>
      </c>
      <c r="E27" s="86"/>
      <c r="F27" s="86"/>
      <c r="G27" s="86"/>
      <c r="H27" s="86"/>
      <c r="I27" s="85"/>
      <c r="J27" s="2"/>
      <c r="K27" s="2"/>
      <c r="L27" s="2"/>
      <c r="M27" s="85">
        <f t="shared" si="6"/>
        <v>3712.197</v>
      </c>
      <c r="N27" s="2"/>
      <c r="O27" s="85">
        <f t="shared" si="1"/>
        <v>3712.197</v>
      </c>
      <c r="P27" s="2"/>
      <c r="Q27" s="88">
        <f t="shared" si="2"/>
        <v>3712.197</v>
      </c>
      <c r="R27" s="85">
        <f t="shared" si="3"/>
        <v>0.36005790494665374</v>
      </c>
    </row>
    <row r="28" spans="2:18" ht="36.75" customHeight="1">
      <c r="B28" s="92" t="s">
        <v>66</v>
      </c>
      <c r="C28" s="8">
        <f>SUM(C29:C32)</f>
        <v>25476.354538000003</v>
      </c>
      <c r="D28" s="8">
        <f>D29+D30+D31+D32</f>
        <v>5263.372</v>
      </c>
      <c r="E28" s="75">
        <f aca="true" t="shared" si="7" ref="E28:L28">E29+E30+E31+E32</f>
        <v>0</v>
      </c>
      <c r="F28" s="75">
        <f t="shared" si="7"/>
        <v>0</v>
      </c>
      <c r="G28" s="93">
        <f t="shared" si="7"/>
        <v>801.21</v>
      </c>
      <c r="H28" s="75">
        <f t="shared" si="7"/>
        <v>0</v>
      </c>
      <c r="I28" s="8">
        <f>I29+I30+I31+I32</f>
        <v>-202.916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85">
        <f t="shared" si="6"/>
        <v>31338.020538</v>
      </c>
      <c r="N28" s="2">
        <f>N29+N30+N31</f>
        <v>0</v>
      </c>
      <c r="O28" s="85">
        <f t="shared" si="1"/>
        <v>31338.020538</v>
      </c>
      <c r="P28" s="2">
        <f>P29+P30+P31</f>
        <v>0</v>
      </c>
      <c r="Q28" s="88">
        <f t="shared" si="2"/>
        <v>31338.020538</v>
      </c>
      <c r="R28" s="85">
        <f t="shared" si="3"/>
        <v>3.0395752219204657</v>
      </c>
    </row>
    <row r="29" spans="2:18" ht="25.5" customHeight="1">
      <c r="B29" s="90" t="s">
        <v>67</v>
      </c>
      <c r="C29" s="2">
        <v>15412.024000000001</v>
      </c>
      <c r="D29" s="2">
        <v>4219.55</v>
      </c>
      <c r="E29" s="86"/>
      <c r="F29" s="86"/>
      <c r="G29" s="86"/>
      <c r="H29" s="86"/>
      <c r="I29" s="85"/>
      <c r="J29" s="2"/>
      <c r="K29" s="2"/>
      <c r="L29" s="2"/>
      <c r="M29" s="85">
        <f t="shared" si="6"/>
        <v>19631.574</v>
      </c>
      <c r="N29" s="2"/>
      <c r="O29" s="85">
        <f t="shared" si="1"/>
        <v>19631.574</v>
      </c>
      <c r="P29" s="2"/>
      <c r="Q29" s="88">
        <f t="shared" si="2"/>
        <v>19631.574</v>
      </c>
      <c r="R29" s="85">
        <f t="shared" si="3"/>
        <v>1.9041293889427742</v>
      </c>
    </row>
    <row r="30" spans="2:18" ht="20.25" customHeight="1">
      <c r="B30" s="90" t="s">
        <v>68</v>
      </c>
      <c r="C30" s="2">
        <v>9021.458</v>
      </c>
      <c r="D30" s="2"/>
      <c r="E30" s="75"/>
      <c r="F30" s="75"/>
      <c r="G30" s="75"/>
      <c r="H30" s="75"/>
      <c r="I30" s="75">
        <v>6.758</v>
      </c>
      <c r="J30" s="2"/>
      <c r="K30" s="2"/>
      <c r="L30" s="2"/>
      <c r="M30" s="85">
        <f t="shared" si="6"/>
        <v>9028.216</v>
      </c>
      <c r="N30" s="2"/>
      <c r="O30" s="85">
        <f t="shared" si="1"/>
        <v>9028.216</v>
      </c>
      <c r="P30" s="2"/>
      <c r="Q30" s="88">
        <f t="shared" si="2"/>
        <v>9028.216</v>
      </c>
      <c r="R30" s="85">
        <f t="shared" si="3"/>
        <v>0.8756756547041709</v>
      </c>
    </row>
    <row r="31" spans="2:18" s="95" customFormat="1" ht="36.75" customHeight="1">
      <c r="B31" s="94" t="s">
        <v>69</v>
      </c>
      <c r="C31" s="2">
        <v>541.8835379999999</v>
      </c>
      <c r="D31" s="2">
        <v>24.536</v>
      </c>
      <c r="E31" s="75"/>
      <c r="F31" s="75">
        <v>0</v>
      </c>
      <c r="G31" s="75">
        <v>801.21</v>
      </c>
      <c r="H31" s="75"/>
      <c r="I31" s="2">
        <v>0</v>
      </c>
      <c r="J31" s="2"/>
      <c r="K31" s="2"/>
      <c r="L31" s="2"/>
      <c r="M31" s="85">
        <f t="shared" si="6"/>
        <v>1367.629538</v>
      </c>
      <c r="N31" s="2"/>
      <c r="O31" s="85">
        <f t="shared" si="1"/>
        <v>1367.629538</v>
      </c>
      <c r="P31" s="2"/>
      <c r="Q31" s="88">
        <f t="shared" si="2"/>
        <v>1367.629538</v>
      </c>
      <c r="R31" s="85">
        <f t="shared" si="3"/>
        <v>0.1326507796314258</v>
      </c>
    </row>
    <row r="32" spans="2:18" ht="58.5" customHeight="1">
      <c r="B32" s="94" t="s">
        <v>70</v>
      </c>
      <c r="C32" s="2">
        <v>500.989</v>
      </c>
      <c r="D32" s="2">
        <v>1019.286</v>
      </c>
      <c r="E32" s="75"/>
      <c r="F32" s="75"/>
      <c r="G32" s="75"/>
      <c r="H32" s="75"/>
      <c r="I32" s="2">
        <v>-209.674</v>
      </c>
      <c r="J32" s="96"/>
      <c r="K32" s="2"/>
      <c r="L32" s="2"/>
      <c r="M32" s="85">
        <f t="shared" si="6"/>
        <v>1310.6009999999999</v>
      </c>
      <c r="N32" s="2"/>
      <c r="O32" s="85">
        <f t="shared" si="1"/>
        <v>1310.6009999999999</v>
      </c>
      <c r="P32" s="2"/>
      <c r="Q32" s="88">
        <f t="shared" si="2"/>
        <v>1310.6009999999999</v>
      </c>
      <c r="R32" s="85">
        <f t="shared" si="3"/>
        <v>0.12711939864209504</v>
      </c>
    </row>
    <row r="33" spans="2:18" ht="36" customHeight="1">
      <c r="B33" s="92" t="s">
        <v>71</v>
      </c>
      <c r="C33" s="2">
        <v>376.056</v>
      </c>
      <c r="D33" s="2">
        <v>0</v>
      </c>
      <c r="E33" s="75"/>
      <c r="F33" s="75"/>
      <c r="G33" s="75"/>
      <c r="H33" s="75"/>
      <c r="I33" s="2">
        <v>0</v>
      </c>
      <c r="J33" s="2"/>
      <c r="K33" s="2"/>
      <c r="L33" s="2"/>
      <c r="M33" s="85">
        <f t="shared" si="6"/>
        <v>376.056</v>
      </c>
      <c r="N33" s="2"/>
      <c r="O33" s="85">
        <f t="shared" si="1"/>
        <v>376.056</v>
      </c>
      <c r="P33" s="2"/>
      <c r="Q33" s="88">
        <f t="shared" si="2"/>
        <v>376.056</v>
      </c>
      <c r="R33" s="85">
        <f t="shared" si="3"/>
        <v>0.0364748787584869</v>
      </c>
    </row>
    <row r="34" spans="2:18" ht="33" customHeight="1">
      <c r="B34" s="97" t="s">
        <v>72</v>
      </c>
      <c r="C34" s="2">
        <v>57.658</v>
      </c>
      <c r="D34" s="2">
        <v>89.222</v>
      </c>
      <c r="E34" s="75"/>
      <c r="F34" s="75"/>
      <c r="G34" s="75"/>
      <c r="H34" s="75"/>
      <c r="I34" s="2">
        <v>190.061</v>
      </c>
      <c r="J34" s="2"/>
      <c r="K34" s="2"/>
      <c r="L34" s="2"/>
      <c r="M34" s="85">
        <f t="shared" si="6"/>
        <v>336.94100000000003</v>
      </c>
      <c r="N34" s="2"/>
      <c r="O34" s="85">
        <f t="shared" si="1"/>
        <v>336.94100000000003</v>
      </c>
      <c r="P34" s="2"/>
      <c r="Q34" s="88">
        <f t="shared" si="2"/>
        <v>336.94100000000003</v>
      </c>
      <c r="R34" s="85">
        <f t="shared" si="3"/>
        <v>0.032680989330746854</v>
      </c>
    </row>
    <row r="35" spans="2:18" ht="27.75" customHeight="1">
      <c r="B35" s="98" t="s">
        <v>103</v>
      </c>
      <c r="C35" s="2">
        <v>2702.762883</v>
      </c>
      <c r="D35" s="2"/>
      <c r="E35" s="75">
        <v>21795.509339</v>
      </c>
      <c r="F35" s="75">
        <v>729.636793</v>
      </c>
      <c r="G35" s="75">
        <v>10666.179418</v>
      </c>
      <c r="H35" s="75"/>
      <c r="I35" s="2">
        <v>1.392</v>
      </c>
      <c r="J35" s="2"/>
      <c r="K35" s="2"/>
      <c r="L35" s="2"/>
      <c r="M35" s="85">
        <f t="shared" si="6"/>
        <v>35895.480433</v>
      </c>
      <c r="N35" s="99">
        <v>-32.32</v>
      </c>
      <c r="O35" s="85">
        <f t="shared" si="1"/>
        <v>35863.160433</v>
      </c>
      <c r="P35" s="2"/>
      <c r="Q35" s="88">
        <f t="shared" si="2"/>
        <v>35863.160433</v>
      </c>
      <c r="R35" s="85">
        <f t="shared" si="3"/>
        <v>3.478483068186226</v>
      </c>
    </row>
    <row r="36" spans="2:18" ht="27" customHeight="1">
      <c r="B36" s="100" t="s">
        <v>73</v>
      </c>
      <c r="C36" s="2">
        <v>2854.032</v>
      </c>
      <c r="D36" s="2">
        <v>5141.243</v>
      </c>
      <c r="E36" s="2">
        <v>24.82</v>
      </c>
      <c r="F36" s="2">
        <v>3.226</v>
      </c>
      <c r="G36" s="2">
        <v>12.362</v>
      </c>
      <c r="H36" s="75"/>
      <c r="I36" s="2">
        <v>3290.286</v>
      </c>
      <c r="J36" s="101"/>
      <c r="K36" s="2">
        <v>56.30714383</v>
      </c>
      <c r="L36" s="2">
        <v>481.94543000000004</v>
      </c>
      <c r="M36" s="85">
        <f t="shared" si="6"/>
        <v>11864.22157383</v>
      </c>
      <c r="N36" s="99">
        <v>-4990.13091974</v>
      </c>
      <c r="O36" s="85">
        <f t="shared" si="1"/>
        <v>6874.0906540900005</v>
      </c>
      <c r="P36" s="2"/>
      <c r="Q36" s="88">
        <f t="shared" si="2"/>
        <v>6874.0906540900005</v>
      </c>
      <c r="R36" s="85">
        <f t="shared" si="3"/>
        <v>0.6667401216382154</v>
      </c>
    </row>
    <row r="37" spans="2:18" ht="24" customHeight="1">
      <c r="B37" s="102" t="s">
        <v>74</v>
      </c>
      <c r="C37" s="2">
        <v>0</v>
      </c>
      <c r="D37" s="2">
        <v>3194.370938</v>
      </c>
      <c r="E37" s="75">
        <v>0</v>
      </c>
      <c r="F37" s="75">
        <v>0</v>
      </c>
      <c r="G37" s="75">
        <v>98.764</v>
      </c>
      <c r="H37" s="75"/>
      <c r="I37" s="2">
        <v>5497.184</v>
      </c>
      <c r="J37" s="2">
        <v>1.647872</v>
      </c>
      <c r="K37" s="2"/>
      <c r="L37" s="2">
        <v>466.81763000000007</v>
      </c>
      <c r="M37" s="85">
        <f t="shared" si="6"/>
        <v>9258.78444</v>
      </c>
      <c r="N37" s="8">
        <f>-M37</f>
        <v>-9258.78444</v>
      </c>
      <c r="O37" s="85">
        <f t="shared" si="1"/>
        <v>0</v>
      </c>
      <c r="P37" s="2"/>
      <c r="Q37" s="88">
        <f t="shared" si="2"/>
        <v>0</v>
      </c>
      <c r="R37" s="85">
        <f t="shared" si="3"/>
        <v>0</v>
      </c>
    </row>
    <row r="38" spans="2:18" ht="23.25" customHeight="1">
      <c r="B38" s="103" t="s">
        <v>75</v>
      </c>
      <c r="C38" s="2">
        <v>140.869</v>
      </c>
      <c r="D38" s="2">
        <v>87.53999999999999</v>
      </c>
      <c r="E38" s="75"/>
      <c r="F38" s="75"/>
      <c r="G38" s="75"/>
      <c r="H38" s="75"/>
      <c r="I38" s="2">
        <v>50.955</v>
      </c>
      <c r="J38" s="101"/>
      <c r="K38" s="2"/>
      <c r="L38" s="2"/>
      <c r="M38" s="85">
        <f t="shared" si="6"/>
        <v>279.364</v>
      </c>
      <c r="N38" s="2">
        <v>0</v>
      </c>
      <c r="O38" s="85">
        <f t="shared" si="1"/>
        <v>279.364</v>
      </c>
      <c r="P38" s="2"/>
      <c r="Q38" s="88">
        <f t="shared" si="2"/>
        <v>279.364</v>
      </c>
      <c r="R38" s="85">
        <f t="shared" si="3"/>
        <v>0.027096411251212413</v>
      </c>
    </row>
    <row r="39" spans="2:18" ht="20.25" customHeight="1">
      <c r="B39" s="54" t="s">
        <v>76</v>
      </c>
      <c r="C39" s="2"/>
      <c r="D39" s="104">
        <v>1.622324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85">
        <f>SUM(C39:L39)</f>
        <v>1.622324</v>
      </c>
      <c r="N39" s="8"/>
      <c r="O39" s="85">
        <f t="shared" si="1"/>
        <v>1.622324</v>
      </c>
      <c r="P39" s="2"/>
      <c r="Q39" s="88">
        <f t="shared" si="2"/>
        <v>1.622324</v>
      </c>
      <c r="R39" s="85">
        <f t="shared" si="3"/>
        <v>0.00015735441319107663</v>
      </c>
    </row>
    <row r="40" spans="2:18" ht="30" customHeight="1">
      <c r="B40" s="105" t="s">
        <v>77</v>
      </c>
      <c r="C40" s="106">
        <v>5.2330000000000005</v>
      </c>
      <c r="D40" s="2">
        <v>10.309380999999998</v>
      </c>
      <c r="E40" s="2">
        <v>0</v>
      </c>
      <c r="F40" s="2">
        <v>0</v>
      </c>
      <c r="G40" s="2">
        <v>0</v>
      </c>
      <c r="H40" s="2"/>
      <c r="I40" s="2">
        <v>24.89</v>
      </c>
      <c r="J40" s="2">
        <v>3.166784</v>
      </c>
      <c r="K40" s="2"/>
      <c r="L40" s="2"/>
      <c r="M40" s="85">
        <f t="shared" si="6"/>
        <v>43.599165</v>
      </c>
      <c r="N40" s="2"/>
      <c r="O40" s="85">
        <f t="shared" si="1"/>
        <v>43.599165</v>
      </c>
      <c r="P40" s="2"/>
      <c r="Q40" s="88">
        <f t="shared" si="2"/>
        <v>43.599165</v>
      </c>
      <c r="R40" s="85">
        <f t="shared" si="3"/>
        <v>0.004228822987390883</v>
      </c>
    </row>
    <row r="41" spans="2:18" ht="24" customHeight="1">
      <c r="B41" s="54" t="s">
        <v>78</v>
      </c>
      <c r="C41" s="2">
        <v>3787.306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85">
        <f t="shared" si="6"/>
        <v>3787.306</v>
      </c>
      <c r="N41" s="2"/>
      <c r="O41" s="85">
        <f t="shared" si="1"/>
        <v>3787.306</v>
      </c>
      <c r="P41" s="2">
        <f>-O41</f>
        <v>-3787.306</v>
      </c>
      <c r="Q41" s="74">
        <f t="shared" si="2"/>
        <v>0</v>
      </c>
      <c r="R41" s="85">
        <f t="shared" si="3"/>
        <v>0</v>
      </c>
    </row>
    <row r="42" spans="2:18" ht="22.5" customHeight="1">
      <c r="B42" s="107" t="s">
        <v>79</v>
      </c>
      <c r="C42" s="2">
        <v>-13.114</v>
      </c>
      <c r="D42" s="2">
        <v>0.072</v>
      </c>
      <c r="E42" s="2"/>
      <c r="F42" s="2"/>
      <c r="G42" s="2"/>
      <c r="H42" s="2"/>
      <c r="I42" s="2">
        <v>0</v>
      </c>
      <c r="J42" s="2"/>
      <c r="K42" s="2"/>
      <c r="L42" s="2"/>
      <c r="M42" s="85">
        <f t="shared" si="6"/>
        <v>-13.042000000000002</v>
      </c>
      <c r="N42" s="2"/>
      <c r="O42" s="85">
        <f t="shared" si="1"/>
        <v>-13.042000000000002</v>
      </c>
      <c r="P42" s="2"/>
      <c r="Q42" s="74">
        <f t="shared" si="2"/>
        <v>-13.042000000000002</v>
      </c>
      <c r="R42" s="85">
        <f t="shared" si="3"/>
        <v>-0.001264985451018429</v>
      </c>
    </row>
    <row r="43" spans="2:18" ht="26.25" customHeight="1">
      <c r="B43" s="107" t="s">
        <v>80</v>
      </c>
      <c r="C43" s="2">
        <v>23.096</v>
      </c>
      <c r="D43" s="2">
        <v>-1.0649999999999995</v>
      </c>
      <c r="E43" s="2"/>
      <c r="F43" s="2"/>
      <c r="G43" s="2"/>
      <c r="H43" s="2"/>
      <c r="I43" s="2">
        <v>19.819</v>
      </c>
      <c r="J43" s="2"/>
      <c r="K43" s="2"/>
      <c r="L43" s="2"/>
      <c r="M43" s="85">
        <f>SUM(C43:L43)</f>
        <v>41.849999999999994</v>
      </c>
      <c r="N43" s="2"/>
      <c r="O43" s="85">
        <f>M43+N43</f>
        <v>41.849999999999994</v>
      </c>
      <c r="P43" s="2"/>
      <c r="Q43" s="74">
        <f>O43+P43</f>
        <v>41.849999999999994</v>
      </c>
      <c r="R43" s="85">
        <f t="shared" si="3"/>
        <v>0.004059165858389912</v>
      </c>
    </row>
    <row r="44" spans="2:18" ht="51" customHeight="1">
      <c r="B44" s="107" t="s">
        <v>81</v>
      </c>
      <c r="C44" s="2">
        <v>4268.373</v>
      </c>
      <c r="D44" s="2">
        <v>473.88238599999994</v>
      </c>
      <c r="E44" s="2">
        <v>0.000919</v>
      </c>
      <c r="F44" s="2">
        <v>155.154</v>
      </c>
      <c r="G44" s="2">
        <v>0</v>
      </c>
      <c r="H44" s="2"/>
      <c r="I44" s="2">
        <v>110.37699999999995</v>
      </c>
      <c r="J44" s="2">
        <v>21.045918999999998</v>
      </c>
      <c r="K44" s="2"/>
      <c r="L44" s="2"/>
      <c r="M44" s="85">
        <f>SUM(C44:L44)</f>
        <v>5028.833224</v>
      </c>
      <c r="N44" s="2"/>
      <c r="O44" s="85">
        <f>M44+N44</f>
        <v>5028.833224</v>
      </c>
      <c r="P44" s="2"/>
      <c r="Q44" s="74">
        <f>O44+P44</f>
        <v>5028.833224</v>
      </c>
      <c r="R44" s="85">
        <f t="shared" si="3"/>
        <v>0.48776267934044615</v>
      </c>
    </row>
    <row r="45" spans="2:18" ht="36" customHeight="1"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85"/>
    </row>
    <row r="46" spans="2:18" ht="12.75" customHeight="1">
      <c r="B46" s="1"/>
      <c r="C46" s="7"/>
      <c r="D46" s="1"/>
      <c r="E46" s="7"/>
      <c r="F46" s="7"/>
      <c r="G46" s="7"/>
      <c r="H46" s="1"/>
      <c r="I46" s="1"/>
      <c r="J46" s="1"/>
      <c r="K46" s="1"/>
      <c r="L46" s="77"/>
      <c r="M46" s="82"/>
      <c r="N46" s="6"/>
      <c r="O46" s="82"/>
      <c r="P46" s="6"/>
      <c r="Q46" s="73"/>
      <c r="R46" s="82"/>
    </row>
    <row r="47" spans="2:18" s="83" customFormat="1" ht="30.75" customHeight="1">
      <c r="B47" s="5" t="s">
        <v>82</v>
      </c>
      <c r="C47" s="6">
        <f>C48+C61+C64+C67</f>
        <v>58984.840000000004</v>
      </c>
      <c r="D47" s="6">
        <f aca="true" t="shared" si="8" ref="D47:L47">D48+D61+D64+D67+D68</f>
        <v>20730.076355</v>
      </c>
      <c r="E47" s="6">
        <f>E48+E61+E64+E67+E68</f>
        <v>23574.43787</v>
      </c>
      <c r="F47" s="6">
        <f t="shared" si="8"/>
        <v>494.74208400000003</v>
      </c>
      <c r="G47" s="6">
        <f>G48+G61+G64+G67+G68</f>
        <v>13197.428418000001</v>
      </c>
      <c r="H47" s="6">
        <f t="shared" si="8"/>
        <v>0</v>
      </c>
      <c r="I47" s="6">
        <f t="shared" si="8"/>
        <v>8246.753</v>
      </c>
      <c r="J47" s="6">
        <f>J48+J61+J64+J67+J68</f>
        <v>25.082174</v>
      </c>
      <c r="K47" s="6">
        <f>K48+K61+K64+K67+K68</f>
        <v>17.82003179</v>
      </c>
      <c r="L47" s="82">
        <f t="shared" si="8"/>
        <v>969.69712</v>
      </c>
      <c r="M47" s="82">
        <f>SUM(C47:L47)</f>
        <v>126240.87705279</v>
      </c>
      <c r="N47" s="6">
        <f>N48+N61+N64+N67+N68</f>
        <v>-14281.235359740005</v>
      </c>
      <c r="O47" s="82">
        <f aca="true" t="shared" si="9" ref="O47:O67">M47+N47</f>
        <v>111959.64169305</v>
      </c>
      <c r="P47" s="6">
        <f>P48+P61+P64+P67+P68</f>
        <v>-1056.396</v>
      </c>
      <c r="Q47" s="73">
        <f aca="true" t="shared" si="10" ref="Q47:Q67">O47+P47</f>
        <v>110903.24569305</v>
      </c>
      <c r="R47" s="82">
        <f aca="true" t="shared" si="11" ref="R47:R67">Q47/$Q$11*100</f>
        <v>10.756861851896218</v>
      </c>
    </row>
    <row r="48" spans="2:18" ht="19.5" customHeight="1">
      <c r="B48" s="109" t="s">
        <v>83</v>
      </c>
      <c r="C48" s="6">
        <f>SUM(C49:C53)+C60</f>
        <v>56504.201</v>
      </c>
      <c r="D48" s="6">
        <f>D49+D50+D51+D52+D53+D60</f>
        <v>18585.220355</v>
      </c>
      <c r="E48" s="77">
        <f>E49+E50+E51+E52+E53+E60</f>
        <v>23574.984870000004</v>
      </c>
      <c r="F48" s="77">
        <f aca="true" t="shared" si="12" ref="F48:L48">F49+F50+F51+F52+F53+F60</f>
        <v>499.382793</v>
      </c>
      <c r="G48" s="77">
        <f t="shared" si="12"/>
        <v>13231.841418</v>
      </c>
      <c r="H48" s="77">
        <f t="shared" si="12"/>
        <v>0</v>
      </c>
      <c r="I48" s="6">
        <f>I49+I50+I51+I52+I53+I60</f>
        <v>8123.605</v>
      </c>
      <c r="J48" s="6">
        <f t="shared" si="12"/>
        <v>25.082174</v>
      </c>
      <c r="K48" s="110">
        <f t="shared" si="12"/>
        <v>17.82003179</v>
      </c>
      <c r="L48" s="6">
        <f t="shared" si="12"/>
        <v>602.15238</v>
      </c>
      <c r="M48" s="85">
        <f>SUM(C48:L48)</f>
        <v>121164.29002178999</v>
      </c>
      <c r="N48" s="6">
        <f>N49+N50+N51+N52+N53+N60</f>
        <v>-14233.504719740005</v>
      </c>
      <c r="O48" s="85">
        <f t="shared" si="9"/>
        <v>106930.78530204998</v>
      </c>
      <c r="P48" s="6">
        <f>P49+P50+P51+P52+P53+P60</f>
        <v>0</v>
      </c>
      <c r="Q48" s="74">
        <f t="shared" si="10"/>
        <v>106930.78530204998</v>
      </c>
      <c r="R48" s="85">
        <f t="shared" si="11"/>
        <v>10.371560165087292</v>
      </c>
    </row>
    <row r="49" spans="1:18" ht="23.25" customHeight="1">
      <c r="A49" s="111"/>
      <c r="B49" s="112" t="s">
        <v>84</v>
      </c>
      <c r="C49" s="113">
        <v>17019.132</v>
      </c>
      <c r="D49" s="114">
        <v>10128.59786</v>
      </c>
      <c r="E49" s="86">
        <v>109.697</v>
      </c>
      <c r="F49" s="86">
        <v>46.645</v>
      </c>
      <c r="G49" s="86">
        <v>101.068</v>
      </c>
      <c r="H49" s="86"/>
      <c r="I49" s="9">
        <v>5499.976</v>
      </c>
      <c r="J49" s="114"/>
      <c r="K49" s="9"/>
      <c r="L49" s="114">
        <v>189.83692</v>
      </c>
      <c r="M49" s="85">
        <f aca="true" t="shared" si="13" ref="M49:M67">SUM(C49:L49)</f>
        <v>33094.95278</v>
      </c>
      <c r="N49" s="4"/>
      <c r="O49" s="85">
        <f t="shared" si="9"/>
        <v>33094.95278</v>
      </c>
      <c r="P49" s="4"/>
      <c r="Q49" s="74">
        <f t="shared" si="10"/>
        <v>33094.95278</v>
      </c>
      <c r="R49" s="85">
        <f t="shared" si="11"/>
        <v>3.2099857206595535</v>
      </c>
    </row>
    <row r="50" spans="1:18" ht="23.25" customHeight="1">
      <c r="A50" s="111"/>
      <c r="B50" s="112" t="s">
        <v>85</v>
      </c>
      <c r="C50" s="114">
        <v>2109.128</v>
      </c>
      <c r="D50" s="114">
        <v>5227.10181</v>
      </c>
      <c r="E50" s="86">
        <v>159.942</v>
      </c>
      <c r="F50" s="86">
        <v>10.088</v>
      </c>
      <c r="G50" s="115">
        <v>9358.796</v>
      </c>
      <c r="H50" s="86">
        <v>0</v>
      </c>
      <c r="I50" s="9">
        <v>1694.791</v>
      </c>
      <c r="J50" s="9"/>
      <c r="K50" s="9">
        <v>3.84860279</v>
      </c>
      <c r="L50" s="9">
        <v>401.85358</v>
      </c>
      <c r="M50" s="85">
        <f t="shared" si="13"/>
        <v>18965.54899279</v>
      </c>
      <c r="N50" s="8">
        <v>-4990.797862</v>
      </c>
      <c r="O50" s="85">
        <f t="shared" si="9"/>
        <v>13974.751130790002</v>
      </c>
      <c r="P50" s="4"/>
      <c r="Q50" s="74">
        <f t="shared" si="10"/>
        <v>13974.751130790002</v>
      </c>
      <c r="R50" s="85">
        <f t="shared" si="11"/>
        <v>1.3554559777681865</v>
      </c>
    </row>
    <row r="51" spans="1:18" ht="17.25" customHeight="1">
      <c r="A51" s="111"/>
      <c r="B51" s="112" t="s">
        <v>86</v>
      </c>
      <c r="C51" s="114">
        <v>5546.909</v>
      </c>
      <c r="D51" s="114">
        <v>258.725</v>
      </c>
      <c r="E51" s="86">
        <v>1.224</v>
      </c>
      <c r="F51" s="86">
        <v>0.005</v>
      </c>
      <c r="G51" s="86">
        <v>0.888</v>
      </c>
      <c r="H51" s="86">
        <v>0</v>
      </c>
      <c r="I51" s="9">
        <v>0.069</v>
      </c>
      <c r="J51" s="9">
        <v>0</v>
      </c>
      <c r="K51" s="114">
        <v>13.971429</v>
      </c>
      <c r="L51" s="9">
        <v>10.46188</v>
      </c>
      <c r="M51" s="85">
        <f t="shared" si="13"/>
        <v>5832.253309000001</v>
      </c>
      <c r="N51" s="8">
        <v>-18.719937740000002</v>
      </c>
      <c r="O51" s="85">
        <f t="shared" si="9"/>
        <v>5813.53337126</v>
      </c>
      <c r="P51" s="4"/>
      <c r="Q51" s="74">
        <f>O51+P51</f>
        <v>5813.53337126</v>
      </c>
      <c r="R51" s="85">
        <f t="shared" si="11"/>
        <v>0.5638732658836082</v>
      </c>
    </row>
    <row r="52" spans="1:18" ht="18.75" customHeight="1">
      <c r="A52" s="111"/>
      <c r="B52" s="112" t="s">
        <v>87</v>
      </c>
      <c r="C52" s="114">
        <v>2178.314</v>
      </c>
      <c r="D52" s="114">
        <v>729.271</v>
      </c>
      <c r="E52" s="86"/>
      <c r="F52" s="86">
        <v>6.496</v>
      </c>
      <c r="G52" s="86"/>
      <c r="H52" s="86"/>
      <c r="I52" s="9">
        <v>0.458</v>
      </c>
      <c r="J52" s="114"/>
      <c r="K52" s="110"/>
      <c r="L52" s="114"/>
      <c r="M52" s="85">
        <f t="shared" si="13"/>
        <v>2914.539</v>
      </c>
      <c r="N52" s="4"/>
      <c r="O52" s="85">
        <f t="shared" si="9"/>
        <v>2914.539</v>
      </c>
      <c r="P52" s="4"/>
      <c r="Q52" s="74">
        <f t="shared" si="10"/>
        <v>2914.539</v>
      </c>
      <c r="R52" s="85">
        <f t="shared" si="11"/>
        <v>0.28269049466537344</v>
      </c>
    </row>
    <row r="53" spans="1:18" ht="26.25" customHeight="1">
      <c r="A53" s="111"/>
      <c r="B53" s="116" t="s">
        <v>88</v>
      </c>
      <c r="C53" s="110">
        <f>SUM(C54:C59)</f>
        <v>29510.73</v>
      </c>
      <c r="D53" s="110">
        <f aca="true" t="shared" si="14" ref="D53:K53">SUM(D54:D59)</f>
        <v>2241.524685</v>
      </c>
      <c r="E53" s="110">
        <f t="shared" si="14"/>
        <v>23304.121870000003</v>
      </c>
      <c r="F53" s="110">
        <f t="shared" si="14"/>
        <v>436.148793</v>
      </c>
      <c r="G53" s="110">
        <f t="shared" si="14"/>
        <v>3771.0894179999996</v>
      </c>
      <c r="H53" s="110">
        <f t="shared" si="14"/>
        <v>0</v>
      </c>
      <c r="I53" s="110">
        <f t="shared" si="14"/>
        <v>921.509</v>
      </c>
      <c r="J53" s="110">
        <f>SUM(J54:J59)</f>
        <v>25.082174</v>
      </c>
      <c r="K53" s="110">
        <f t="shared" si="14"/>
        <v>0</v>
      </c>
      <c r="L53" s="110">
        <f>L54+L55+L57+L59+L56</f>
        <v>0</v>
      </c>
      <c r="M53" s="85">
        <f t="shared" si="13"/>
        <v>60210.20594</v>
      </c>
      <c r="N53" s="110">
        <f>N54+N55+N57+N59+N56+N58</f>
        <v>-9150.579820000004</v>
      </c>
      <c r="O53" s="85">
        <f t="shared" si="9"/>
        <v>51059.62611999999</v>
      </c>
      <c r="P53" s="110">
        <f>P54+P55+P57+P59+P56</f>
        <v>0</v>
      </c>
      <c r="Q53" s="74">
        <f t="shared" si="10"/>
        <v>51059.62611999999</v>
      </c>
      <c r="R53" s="85">
        <f t="shared" si="11"/>
        <v>4.952437063045586</v>
      </c>
    </row>
    <row r="54" spans="1:18" ht="32.25" customHeight="1">
      <c r="A54" s="111"/>
      <c r="B54" s="117" t="s">
        <v>89</v>
      </c>
      <c r="C54" s="114">
        <v>5517.923</v>
      </c>
      <c r="D54" s="9">
        <v>44.66399999999999</v>
      </c>
      <c r="E54" s="118">
        <v>0.003</v>
      </c>
      <c r="F54" s="118">
        <v>38.135</v>
      </c>
      <c r="G54" s="118">
        <v>3088.797</v>
      </c>
      <c r="H54" s="118">
        <v>0</v>
      </c>
      <c r="I54" s="114">
        <v>34.84</v>
      </c>
      <c r="J54" s="114"/>
      <c r="K54" s="6"/>
      <c r="L54" s="9"/>
      <c r="M54" s="85">
        <f t="shared" si="13"/>
        <v>8724.362</v>
      </c>
      <c r="N54" s="8">
        <v>-8249.563591000004</v>
      </c>
      <c r="O54" s="85">
        <f t="shared" si="9"/>
        <v>474.79840899999544</v>
      </c>
      <c r="P54" s="4"/>
      <c r="Q54" s="74">
        <f t="shared" si="10"/>
        <v>474.79840899999544</v>
      </c>
      <c r="R54" s="85">
        <f t="shared" si="11"/>
        <v>0.04605222201745834</v>
      </c>
    </row>
    <row r="55" spans="1:18" ht="15">
      <c r="A55" s="111"/>
      <c r="B55" s="119" t="s">
        <v>90</v>
      </c>
      <c r="C55" s="114">
        <v>5451.869</v>
      </c>
      <c r="D55" s="9">
        <v>116.15315700000001</v>
      </c>
      <c r="E55" s="86">
        <v>0</v>
      </c>
      <c r="F55" s="86"/>
      <c r="G55" s="86"/>
      <c r="H55" s="86"/>
      <c r="I55" s="9">
        <v>182.555</v>
      </c>
      <c r="J55" s="9">
        <v>0.262</v>
      </c>
      <c r="K55" s="9"/>
      <c r="L55" s="9"/>
      <c r="M55" s="85">
        <f t="shared" si="13"/>
        <v>5750.839156999999</v>
      </c>
      <c r="N55" s="8">
        <v>-58.26547</v>
      </c>
      <c r="O55" s="85">
        <f>M55+N55</f>
        <v>5692.573686999999</v>
      </c>
      <c r="P55" s="4"/>
      <c r="Q55" s="74">
        <f t="shared" si="10"/>
        <v>5692.573686999999</v>
      </c>
      <c r="R55" s="85">
        <f t="shared" si="11"/>
        <v>0.5521409977691561</v>
      </c>
    </row>
    <row r="56" spans="1:18" ht="38.25" customHeight="1">
      <c r="A56" s="111"/>
      <c r="B56" s="94" t="s">
        <v>91</v>
      </c>
      <c r="C56" s="114">
        <v>28.994</v>
      </c>
      <c r="D56" s="9">
        <v>40.490381</v>
      </c>
      <c r="E56" s="9"/>
      <c r="F56" s="9">
        <v>0</v>
      </c>
      <c r="G56" s="9"/>
      <c r="H56" s="86"/>
      <c r="I56" s="9">
        <v>28.083</v>
      </c>
      <c r="J56" s="9">
        <v>3.166784</v>
      </c>
      <c r="K56" s="9"/>
      <c r="L56" s="9"/>
      <c r="M56" s="85">
        <f t="shared" si="13"/>
        <v>100.73416499999999</v>
      </c>
      <c r="N56" s="8">
        <v>-15.108607000000001</v>
      </c>
      <c r="O56" s="85">
        <f t="shared" si="9"/>
        <v>85.62555799999998</v>
      </c>
      <c r="P56" s="3"/>
      <c r="Q56" s="103">
        <f t="shared" si="10"/>
        <v>85.62555799999998</v>
      </c>
      <c r="R56" s="85">
        <f t="shared" si="11"/>
        <v>0.008305097769156158</v>
      </c>
    </row>
    <row r="57" spans="1:18" ht="15">
      <c r="A57" s="111"/>
      <c r="B57" s="119" t="s">
        <v>92</v>
      </c>
      <c r="C57" s="114">
        <v>12002.463</v>
      </c>
      <c r="D57" s="9">
        <v>1079.1009999999999</v>
      </c>
      <c r="E57" s="86">
        <v>23303.401339</v>
      </c>
      <c r="F57" s="86">
        <v>212.761793</v>
      </c>
      <c r="G57" s="86">
        <v>681.927418</v>
      </c>
      <c r="H57" s="86"/>
      <c r="I57" s="9">
        <v>22.303</v>
      </c>
      <c r="J57" s="9"/>
      <c r="K57" s="9"/>
      <c r="L57" s="9"/>
      <c r="M57" s="85">
        <f t="shared" si="13"/>
        <v>37301.95755</v>
      </c>
      <c r="N57" s="4"/>
      <c r="O57" s="85">
        <f t="shared" si="9"/>
        <v>37301.95755</v>
      </c>
      <c r="P57" s="4"/>
      <c r="Q57" s="74">
        <f t="shared" si="10"/>
        <v>37301.95755</v>
      </c>
      <c r="R57" s="85">
        <f t="shared" si="11"/>
        <v>3.6180366197866145</v>
      </c>
    </row>
    <row r="58" spans="1:18" ht="74.25" customHeight="1">
      <c r="A58" s="111"/>
      <c r="B58" s="94" t="s">
        <v>93</v>
      </c>
      <c r="C58" s="114">
        <v>5102.363</v>
      </c>
      <c r="D58" s="9">
        <v>596.498147</v>
      </c>
      <c r="E58" s="86">
        <v>0.001531</v>
      </c>
      <c r="F58" s="86">
        <v>182.662</v>
      </c>
      <c r="G58" s="86"/>
      <c r="H58" s="86"/>
      <c r="I58" s="9">
        <v>329.7170000000001</v>
      </c>
      <c r="J58" s="9">
        <v>21.653389999999998</v>
      </c>
      <c r="K58" s="9"/>
      <c r="L58" s="9"/>
      <c r="M58" s="85">
        <f t="shared" si="13"/>
        <v>6232.895068000001</v>
      </c>
      <c r="N58" s="79">
        <v>-582.642152</v>
      </c>
      <c r="O58" s="85">
        <f t="shared" si="9"/>
        <v>5650.252916</v>
      </c>
      <c r="P58" s="4"/>
      <c r="Q58" s="74">
        <f t="shared" si="10"/>
        <v>5650.252916</v>
      </c>
      <c r="R58" s="85">
        <f t="shared" si="11"/>
        <v>0.5480361703200777</v>
      </c>
    </row>
    <row r="59" spans="1:18" ht="15">
      <c r="A59" s="111"/>
      <c r="B59" s="119" t="s">
        <v>94</v>
      </c>
      <c r="C59" s="114">
        <v>1407.118</v>
      </c>
      <c r="D59" s="9">
        <v>364.618</v>
      </c>
      <c r="E59" s="86">
        <v>0.716</v>
      </c>
      <c r="F59" s="86">
        <v>2.59</v>
      </c>
      <c r="G59" s="86">
        <v>0.365</v>
      </c>
      <c r="H59" s="86"/>
      <c r="I59" s="9">
        <v>324.011</v>
      </c>
      <c r="J59" s="9">
        <v>0</v>
      </c>
      <c r="K59" s="9"/>
      <c r="L59" s="9"/>
      <c r="M59" s="85">
        <f t="shared" si="13"/>
        <v>2099.4179999999997</v>
      </c>
      <c r="N59" s="8">
        <v>-245</v>
      </c>
      <c r="O59" s="85">
        <f t="shared" si="9"/>
        <v>1854.4179999999997</v>
      </c>
      <c r="P59" s="4"/>
      <c r="Q59" s="74">
        <f t="shared" si="10"/>
        <v>1854.4179999999997</v>
      </c>
      <c r="R59" s="85">
        <f t="shared" si="11"/>
        <v>0.17986595538312314</v>
      </c>
    </row>
    <row r="60" spans="1:18" s="4" customFormat="1" ht="31.5" customHeight="1">
      <c r="A60" s="120"/>
      <c r="B60" s="121" t="s">
        <v>95</v>
      </c>
      <c r="C60" s="114">
        <v>139.988</v>
      </c>
      <c r="D60" s="9">
        <v>0</v>
      </c>
      <c r="E60" s="86">
        <v>0</v>
      </c>
      <c r="F60" s="86"/>
      <c r="G60" s="86"/>
      <c r="H60" s="86"/>
      <c r="I60" s="9">
        <v>6.802</v>
      </c>
      <c r="J60" s="85">
        <v>0</v>
      </c>
      <c r="K60" s="85"/>
      <c r="L60" s="9"/>
      <c r="M60" s="85">
        <f t="shared" si="13"/>
        <v>146.79</v>
      </c>
      <c r="N60" s="8">
        <v>-73.40710000000001</v>
      </c>
      <c r="O60" s="85">
        <f t="shared" si="9"/>
        <v>73.38289999999998</v>
      </c>
      <c r="Q60" s="74">
        <f t="shared" si="10"/>
        <v>73.38289999999998</v>
      </c>
      <c r="R60" s="85">
        <f t="shared" si="11"/>
        <v>0.007117643064985449</v>
      </c>
    </row>
    <row r="61" spans="1:18" ht="19.5" customHeight="1">
      <c r="A61" s="111"/>
      <c r="B61" s="109" t="s">
        <v>96</v>
      </c>
      <c r="C61" s="85">
        <f>SUM(C62:C63)</f>
        <v>2125.339</v>
      </c>
      <c r="D61" s="85">
        <f>D62+D63</f>
        <v>1797.178</v>
      </c>
      <c r="E61" s="87">
        <f aca="true" t="shared" si="15" ref="E61:L61">E62+E63</f>
        <v>3.849</v>
      </c>
      <c r="F61" s="87">
        <f t="shared" si="15"/>
        <v>0.002291</v>
      </c>
      <c r="G61" s="87">
        <f t="shared" si="15"/>
        <v>0.022</v>
      </c>
      <c r="H61" s="87">
        <f t="shared" si="15"/>
        <v>0</v>
      </c>
      <c r="I61" s="85">
        <f>I62+I63</f>
        <v>149.294</v>
      </c>
      <c r="J61" s="85">
        <f t="shared" si="15"/>
        <v>0</v>
      </c>
      <c r="K61" s="9">
        <f t="shared" si="15"/>
        <v>0</v>
      </c>
      <c r="L61" s="85">
        <f t="shared" si="15"/>
        <v>323.5371</v>
      </c>
      <c r="M61" s="85">
        <f t="shared" si="13"/>
        <v>4399.221390999999</v>
      </c>
      <c r="N61" s="85">
        <f>N62+N63</f>
        <v>-3.723</v>
      </c>
      <c r="O61" s="85">
        <f t="shared" si="9"/>
        <v>4395.498390999999</v>
      </c>
      <c r="P61" s="4">
        <f>P62+P63</f>
        <v>-17.361</v>
      </c>
      <c r="Q61" s="74">
        <f>O61+P61</f>
        <v>4378.137390999999</v>
      </c>
      <c r="R61" s="85">
        <f t="shared" si="11"/>
        <v>0.42464960145489805</v>
      </c>
    </row>
    <row r="62" spans="1:18" ht="19.5" customHeight="1">
      <c r="A62" s="111"/>
      <c r="B62" s="119" t="s">
        <v>97</v>
      </c>
      <c r="C62" s="9">
        <v>2107.878</v>
      </c>
      <c r="D62" s="114">
        <v>1744.7740000000001</v>
      </c>
      <c r="E62" s="86">
        <v>3.849</v>
      </c>
      <c r="F62" s="86">
        <v>0.002291</v>
      </c>
      <c r="G62" s="86">
        <v>0.022</v>
      </c>
      <c r="H62" s="86"/>
      <c r="I62" s="9">
        <v>149.294</v>
      </c>
      <c r="J62" s="9"/>
      <c r="K62" s="85">
        <v>0</v>
      </c>
      <c r="L62" s="114">
        <v>323.5371</v>
      </c>
      <c r="M62" s="85">
        <f t="shared" si="13"/>
        <v>4329.356390999999</v>
      </c>
      <c r="N62" s="85">
        <v>-3.723</v>
      </c>
      <c r="O62" s="85">
        <f t="shared" si="9"/>
        <v>4325.633390999999</v>
      </c>
      <c r="P62" s="4"/>
      <c r="Q62" s="74">
        <f t="shared" si="10"/>
        <v>4325.633390999999</v>
      </c>
      <c r="R62" s="85">
        <f t="shared" si="11"/>
        <v>0.41955706993210473</v>
      </c>
    </row>
    <row r="63" spans="1:18" ht="19.5" customHeight="1">
      <c r="A63" s="111"/>
      <c r="B63" s="119" t="s">
        <v>98</v>
      </c>
      <c r="C63" s="9">
        <v>17.461</v>
      </c>
      <c r="D63" s="114">
        <v>52.404</v>
      </c>
      <c r="E63" s="118"/>
      <c r="F63" s="118">
        <v>0</v>
      </c>
      <c r="G63" s="118"/>
      <c r="H63" s="118"/>
      <c r="I63" s="9">
        <v>0</v>
      </c>
      <c r="J63" s="85"/>
      <c r="K63" s="85"/>
      <c r="L63" s="114"/>
      <c r="M63" s="85">
        <f t="shared" si="13"/>
        <v>69.86500000000001</v>
      </c>
      <c r="N63" s="79"/>
      <c r="O63" s="85">
        <f t="shared" si="9"/>
        <v>69.86500000000001</v>
      </c>
      <c r="P63" s="4">
        <f>-17.361</f>
        <v>-17.361</v>
      </c>
      <c r="Q63" s="74">
        <f t="shared" si="10"/>
        <v>52.504000000000005</v>
      </c>
      <c r="R63" s="85">
        <f t="shared" si="11"/>
        <v>0.005092531522793405</v>
      </c>
    </row>
    <row r="64" spans="1:18" ht="23.25" customHeight="1">
      <c r="A64" s="111"/>
      <c r="B64" s="109" t="s">
        <v>78</v>
      </c>
      <c r="C64" s="110">
        <f>C65+C66</f>
        <v>569.821</v>
      </c>
      <c r="D64" s="110">
        <f>D65+D66</f>
        <v>468.844</v>
      </c>
      <c r="E64" s="110">
        <f>E65+E66</f>
        <v>0</v>
      </c>
      <c r="F64" s="110">
        <f>F65+F66</f>
        <v>0</v>
      </c>
      <c r="G64" s="110">
        <f>G65+G66</f>
        <v>0</v>
      </c>
      <c r="H64" s="118"/>
      <c r="I64" s="110">
        <f>I65+I66</f>
        <v>0.37</v>
      </c>
      <c r="J64" s="85"/>
      <c r="K64" s="85">
        <f>K65+K66</f>
        <v>0</v>
      </c>
      <c r="L64" s="110">
        <f>L65+L66</f>
        <v>44.00764</v>
      </c>
      <c r="M64" s="85">
        <f t="shared" si="13"/>
        <v>1083.04264</v>
      </c>
      <c r="N64" s="110">
        <f>N65+N66</f>
        <v>-44.00764</v>
      </c>
      <c r="O64" s="85">
        <f t="shared" si="9"/>
        <v>1039.0349999999999</v>
      </c>
      <c r="P64" s="110">
        <f>P65+P66</f>
        <v>-1039.0349999999999</v>
      </c>
      <c r="Q64" s="74">
        <f t="shared" si="10"/>
        <v>0</v>
      </c>
      <c r="R64" s="85">
        <f t="shared" si="11"/>
        <v>0</v>
      </c>
    </row>
    <row r="65" spans="1:18" ht="15">
      <c r="A65" s="111"/>
      <c r="B65" s="122" t="s">
        <v>99</v>
      </c>
      <c r="C65" s="123">
        <v>0</v>
      </c>
      <c r="D65" s="114">
        <v>0</v>
      </c>
      <c r="E65" s="118">
        <v>0</v>
      </c>
      <c r="F65" s="118">
        <v>0</v>
      </c>
      <c r="G65" s="118"/>
      <c r="H65" s="118">
        <v>0</v>
      </c>
      <c r="I65" s="114"/>
      <c r="J65" s="85"/>
      <c r="K65" s="85"/>
      <c r="L65" s="114"/>
      <c r="M65" s="85">
        <f t="shared" si="13"/>
        <v>0</v>
      </c>
      <c r="N65" s="4"/>
      <c r="O65" s="85">
        <f t="shared" si="9"/>
        <v>0</v>
      </c>
      <c r="P65" s="4">
        <f>-O65</f>
        <v>0</v>
      </c>
      <c r="Q65" s="74"/>
      <c r="R65" s="85">
        <f t="shared" si="11"/>
        <v>0</v>
      </c>
    </row>
    <row r="66" spans="1:18" ht="19.5" customHeight="1">
      <c r="A66" s="111"/>
      <c r="B66" s="122" t="s">
        <v>100</v>
      </c>
      <c r="C66" s="114">
        <v>569.821</v>
      </c>
      <c r="D66" s="114">
        <v>468.844</v>
      </c>
      <c r="E66" s="118">
        <v>0</v>
      </c>
      <c r="F66" s="118">
        <v>0</v>
      </c>
      <c r="G66" s="118"/>
      <c r="H66" s="118">
        <v>0</v>
      </c>
      <c r="I66" s="114">
        <v>0.37</v>
      </c>
      <c r="J66" s="85"/>
      <c r="K66" s="85"/>
      <c r="L66" s="114">
        <v>44.00764</v>
      </c>
      <c r="M66" s="85">
        <f t="shared" si="13"/>
        <v>1083.04264</v>
      </c>
      <c r="N66" s="8">
        <v>-44.00764</v>
      </c>
      <c r="O66" s="85">
        <f t="shared" si="9"/>
        <v>1039.0349999999999</v>
      </c>
      <c r="P66" s="4">
        <f>-O66</f>
        <v>-1039.0349999999999</v>
      </c>
      <c r="Q66" s="74">
        <f t="shared" si="10"/>
        <v>0</v>
      </c>
      <c r="R66" s="85">
        <f t="shared" si="11"/>
        <v>0</v>
      </c>
    </row>
    <row r="67" spans="1:18" ht="34.5" customHeight="1">
      <c r="A67" s="111"/>
      <c r="B67" s="124" t="s">
        <v>101</v>
      </c>
      <c r="C67" s="114">
        <v>-214.521</v>
      </c>
      <c r="D67" s="114">
        <v>-121.16599999999998</v>
      </c>
      <c r="E67" s="118">
        <v>-4.396</v>
      </c>
      <c r="F67" s="118">
        <v>-4.643</v>
      </c>
      <c r="G67" s="118">
        <v>-34.435</v>
      </c>
      <c r="H67" s="118"/>
      <c r="I67" s="118">
        <v>-26.516</v>
      </c>
      <c r="J67" s="85"/>
      <c r="K67" s="114"/>
      <c r="L67" s="114"/>
      <c r="M67" s="85">
        <f t="shared" si="13"/>
        <v>-405.67699999999996</v>
      </c>
      <c r="N67" s="4"/>
      <c r="O67" s="85">
        <f t="shared" si="9"/>
        <v>-405.67699999999996</v>
      </c>
      <c r="P67" s="4"/>
      <c r="Q67" s="74">
        <f t="shared" si="10"/>
        <v>-405.67699999999996</v>
      </c>
      <c r="R67" s="85">
        <f t="shared" si="11"/>
        <v>-0.03934791464597478</v>
      </c>
    </row>
    <row r="68" spans="2:18" ht="12" customHeight="1">
      <c r="B68" s="124"/>
      <c r="C68" s="114"/>
      <c r="D68" s="114"/>
      <c r="E68" s="118"/>
      <c r="F68" s="118"/>
      <c r="G68" s="118"/>
      <c r="H68" s="118"/>
      <c r="I68" s="6"/>
      <c r="J68" s="85"/>
      <c r="K68" s="114"/>
      <c r="L68" s="114"/>
      <c r="M68" s="85"/>
      <c r="N68" s="4"/>
      <c r="O68" s="85"/>
      <c r="P68" s="4"/>
      <c r="Q68" s="74"/>
      <c r="R68" s="85"/>
    </row>
    <row r="69" spans="2:18" ht="34.5" customHeight="1" thickBot="1">
      <c r="B69" s="125" t="s">
        <v>102</v>
      </c>
      <c r="C69" s="10">
        <f aca="true" t="shared" si="16" ref="C69:L69">C20-C47</f>
        <v>-9799.95558500001</v>
      </c>
      <c r="D69" s="10">
        <f t="shared" si="16"/>
        <v>3345.599674000001</v>
      </c>
      <c r="E69" s="126">
        <f t="shared" si="16"/>
        <v>-1754.1076120000034</v>
      </c>
      <c r="F69" s="126">
        <f t="shared" si="16"/>
        <v>393.274709</v>
      </c>
      <c r="G69" s="126">
        <f t="shared" si="16"/>
        <v>-1618.913000000004</v>
      </c>
      <c r="H69" s="126">
        <f t="shared" si="16"/>
        <v>0</v>
      </c>
      <c r="I69" s="10">
        <f t="shared" si="16"/>
        <v>735.2949999999983</v>
      </c>
      <c r="J69" s="10">
        <f t="shared" si="16"/>
        <v>0.7784009999999988</v>
      </c>
      <c r="K69" s="10">
        <f t="shared" si="16"/>
        <v>38.48711204</v>
      </c>
      <c r="L69" s="10">
        <f t="shared" si="16"/>
        <v>-20.93405999999993</v>
      </c>
      <c r="M69" s="10">
        <f>SUM(C69:L69)</f>
        <v>-8680.475360960017</v>
      </c>
      <c r="N69" s="10">
        <f>N20-N47</f>
        <v>0</v>
      </c>
      <c r="O69" s="10">
        <f>O20-O47</f>
        <v>-8680.475360960016</v>
      </c>
      <c r="P69" s="10">
        <f>P20-P47</f>
        <v>-2730.91</v>
      </c>
      <c r="Q69" s="127">
        <f>Q20-Q47</f>
        <v>-11411.38536096002</v>
      </c>
      <c r="R69" s="128">
        <f>Q69/$Q$11*100</f>
        <v>-1.1068269021299728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2019-05-24T08:57:29Z</cp:lastPrinted>
  <dcterms:created xsi:type="dcterms:W3CDTF">2019-05-24T08:44:23Z</dcterms:created>
  <dcterms:modified xsi:type="dcterms:W3CDTF">2019-05-24T08:59:56Z</dcterms:modified>
  <cp:category/>
  <cp:version/>
  <cp:contentType/>
  <cp:contentStatus/>
</cp:coreProperties>
</file>