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octombrie 201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'octombrie 2019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<sst xmlns="http://schemas.openxmlformats.org/spreadsheetml/2006/main" count="112" uniqueCount="104">
  <si>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</si>
  <si>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01.01 - 31.10.2019</t>
  </si>
  <si>
    <t>=6100*15%</t>
  </si>
  <si>
    <t>PIB 2019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</si>
  <si>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</si>
  <si>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</si>
  <si>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</si>
  <si>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</si>
  <si>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</si>
  <si>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</si>
  <si>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</si>
  <si>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</si>
  <si>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</si>
  <si>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</si>
  <si>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</si>
  <si>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</si>
  <si>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</si>
  <si>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</si>
  <si>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</si>
  <si>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</si>
  <si>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</si>
  <si>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</si>
  <si>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</si>
  <si>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</si>
  <si>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</si>
  <si>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</si>
  <si>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</si>
  <si>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</si>
  <si>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</si>
  <si>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</si>
  <si>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</si>
  <si>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</si>
  <si>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</si>
  <si>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</si>
  <si>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</si>
  <si>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</si>
  <si>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</si>
  <si>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</si>
  <si>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</si>
  <si>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</si>
  <si>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</si>
  <si>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</si>
  <si>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</si>
  <si>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</si>
  <si>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</si>
  <si>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</si>
  <si>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</si>
  <si>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</si>
  <si>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</si>
  <si>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</si>
  <si>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</si>
  <si>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</si>
  <si>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</si>
  <si>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</si>
  <si>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</si>
  <si>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</si>
  <si>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</si>
  <si>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</si>
  <si>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</si>
  <si>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</si>
  <si>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</si>
  <si>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</si>
  <si>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</si>
  <si>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</si>
  <si>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</si>
  <si>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</si>
  <si>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</si>
  <si>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</si>
  <si>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</si>
  <si>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</si>
  <si>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</si>
  <si>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</si>
  <si>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</si>
  <si>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Contributii de asigurari*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</si>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</sst>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6" fontId="4" fillId="33" borderId="0" xfId="0" applyNumberFormat="1" applyFont="1" applyFill="1" applyBorder="1" applyAlignment="1" applyProtection="1">
      <alignment horizontal="center"/>
      <protection locked="0"/>
    </xf>
    <xf numFmtId="167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Alignment="1">
      <alignment/>
    </xf>
    <xf numFmtId="167" fontId="2" fillId="33" borderId="0" xfId="0" applyNumberFormat="1" applyFont="1" applyFill="1" applyAlignment="1" applyProtection="1">
      <alignment horizontal="center"/>
      <protection locked="0"/>
    </xf>
    <xf numFmtId="168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0" fillId="33" borderId="0" xfId="0" applyNumberFormat="1" applyFont="1" applyFill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1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11" xfId="0" applyNumberFormat="1" applyFont="1" applyFill="1" applyBorder="1" applyAlignment="1" applyProtection="1">
      <alignment wrapText="1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10%20octombrie%202019\BGC%20-%20%2031%20octombrie%202019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19 "/>
      <sheetName val="UAT octombrie 2019"/>
      <sheetName val=" consolidari octombrie"/>
      <sheetName val="septembrie 2019  (valori)"/>
      <sheetName val="UAT septembrie 2019 (valori)"/>
      <sheetName val="Sinteza - An 2"/>
      <sheetName val="2018 - 2019"/>
      <sheetName val="Progr.act 31.10.2019(Liliana)"/>
      <sheetName val="Sinteza - Anexa program anual"/>
      <sheetName val="program %.exec"/>
      <sheetName val="Sinteza-anexa program 9 luni "/>
      <sheetName val="program 9 luni .%.exec "/>
      <sheetName val="dob_trez"/>
      <sheetName val="SPECIAL_CNAIR"/>
      <sheetName val="CNAIR_ex"/>
      <sheetName val="octombrie 2018 "/>
      <sheetName val="octombrie 2018 leg"/>
      <sheetName val="Sinteza-Anexa program 6 luni"/>
      <sheetName val="progr 6 luni % execuție  "/>
      <sheetName val="Sinteza - program 3 luni "/>
      <sheetName val="program trim I _%.exec"/>
      <sheetName val="2019 Engl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R68"/>
  <sheetViews>
    <sheetView showZeros="0" tabSelected="1" view="pageBreakPreview" zoomScale="75" zoomScaleNormal="81" zoomScaleSheetLayoutView="75" zoomScalePageLayoutView="0" workbookViewId="0" topLeftCell="A1">
      <pane xSplit="2" ySplit="16" topLeftCell="D58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J6" sqref="J6"/>
    </sheetView>
  </sheetViews>
  <sheetFormatPr defaultColWidth="9.140625" defaultRowHeight="19.5" customHeight="1" outlineLevelRow="1"/>
  <cols>
    <col min="1" max="1" width="3.8515625" style="5" customWidth="1"/>
    <col min="2" max="2" width="52.140625" style="9" customWidth="1"/>
    <col min="3" max="3" width="21.140625" style="9" customWidth="1"/>
    <col min="4" max="4" width="15.7109375" style="9" customWidth="1"/>
    <col min="5" max="5" width="17.00390625" style="123" customWidth="1"/>
    <col min="6" max="6" width="13.8515625" style="123" customWidth="1"/>
    <col min="7" max="7" width="16.8515625" style="123" customWidth="1"/>
    <col min="8" max="8" width="16.28125" style="123" customWidth="1"/>
    <col min="9" max="9" width="15.8515625" style="9" customWidth="1"/>
    <col min="10" max="10" width="13.28125" style="9" customWidth="1"/>
    <col min="11" max="11" width="14.140625" style="9" customWidth="1"/>
    <col min="12" max="12" width="13.7109375" style="9" customWidth="1"/>
    <col min="13" max="13" width="14.00390625" style="10" customWidth="1"/>
    <col min="14" max="14" width="11.7109375" style="9" customWidth="1"/>
    <col min="15" max="15" width="12.7109375" style="10" customWidth="1"/>
    <col min="16" max="16" width="11.57421875" style="9" customWidth="1"/>
    <col min="17" max="17" width="15.7109375" style="11" customWidth="1"/>
    <col min="18" max="18" width="9.57421875" style="12" customWidth="1"/>
    <col min="19" max="16384" width="8.8515625" style="5" customWidth="1"/>
  </cols>
  <sheetData>
    <row r="1" spans="2:9" ht="23.25" customHeight="1">
      <c r="B1" s="4"/>
      <c r="C1" s="5"/>
      <c r="D1" s="5"/>
      <c r="E1" s="6"/>
      <c r="F1" s="6"/>
      <c r="G1" s="6"/>
      <c r="H1" s="7"/>
      <c r="I1" s="8"/>
    </row>
    <row r="2" spans="2:18" ht="15" customHeight="1">
      <c r="B2" s="13"/>
      <c r="C2" s="14"/>
      <c r="D2" s="15"/>
      <c r="E2" s="16"/>
      <c r="F2" s="16"/>
      <c r="G2" s="16"/>
      <c r="H2" s="16"/>
      <c r="I2" s="14"/>
      <c r="J2" s="17"/>
      <c r="K2" s="15"/>
      <c r="L2" s="5"/>
      <c r="M2" s="18"/>
      <c r="N2" s="136"/>
      <c r="O2" s="136"/>
      <c r="P2" s="136"/>
      <c r="Q2" s="136"/>
      <c r="R2" s="136"/>
    </row>
    <row r="3" spans="2:18" ht="22.5" customHeight="1" outlineLevel="1">
      <c r="B3" s="137" t="s">
        <v>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2:18" ht="15" outlineLevel="1">
      <c r="B4" s="138" t="s">
        <v>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2:18" ht="15" outlineLevel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2:18" ht="15" outlineLevel="1">
      <c r="B6" s="19"/>
      <c r="C6" s="20"/>
      <c r="D6" s="20"/>
      <c r="E6" s="20"/>
      <c r="F6" s="19"/>
      <c r="G6" s="19"/>
      <c r="H6" s="19"/>
      <c r="I6" s="21"/>
      <c r="J6" s="22"/>
      <c r="K6" s="22"/>
      <c r="L6" s="23"/>
      <c r="M6" s="1"/>
      <c r="N6" s="19"/>
      <c r="O6" s="19"/>
      <c r="P6" s="19"/>
      <c r="Q6" s="19"/>
      <c r="R6" s="19"/>
    </row>
    <row r="7" spans="2:18" ht="15" outlineLevel="1">
      <c r="B7" s="19"/>
      <c r="C7" s="20"/>
      <c r="D7" s="20"/>
      <c r="E7" s="20"/>
      <c r="F7" s="20"/>
      <c r="G7" s="20"/>
      <c r="H7" s="24"/>
      <c r="I7" s="24"/>
      <c r="J7" s="21"/>
      <c r="K7" s="21"/>
      <c r="L7" s="24"/>
      <c r="M7" s="24"/>
      <c r="O7" s="24"/>
      <c r="P7" s="24"/>
      <c r="Q7" s="19"/>
      <c r="R7" s="24"/>
    </row>
    <row r="8" spans="2:18" ht="0" customHeight="1" hidden="1" outlineLevel="1">
      <c r="B8" s="19" t="s">
        <v>2</v>
      </c>
      <c r="C8" s="20"/>
      <c r="D8" s="20"/>
      <c r="E8" s="20"/>
      <c r="F8" s="24"/>
      <c r="G8" s="20"/>
      <c r="H8" s="24"/>
      <c r="I8" s="21"/>
      <c r="J8" s="25"/>
      <c r="K8" s="26"/>
      <c r="L8" s="24"/>
      <c r="M8" s="24"/>
      <c r="N8" s="24"/>
      <c r="O8" s="24"/>
      <c r="P8" s="24"/>
      <c r="Q8" s="19"/>
      <c r="R8" s="24"/>
    </row>
    <row r="9" spans="2:18" ht="15" outlineLevel="1">
      <c r="B9" s="19"/>
      <c r="C9" s="20"/>
      <c r="D9" s="20"/>
      <c r="E9" s="20"/>
      <c r="F9" s="27"/>
      <c r="G9" s="20"/>
      <c r="H9" s="24"/>
      <c r="I9" s="28"/>
      <c r="J9" s="29"/>
      <c r="K9" s="20"/>
      <c r="L9" s="27"/>
      <c r="M9" s="24"/>
      <c r="N9" s="24"/>
      <c r="O9" s="24"/>
      <c r="P9" s="24"/>
      <c r="Q9" s="24"/>
      <c r="R9" s="24"/>
    </row>
    <row r="10" spans="2:13" ht="24" customHeight="1" outlineLevel="1">
      <c r="B10" s="31"/>
      <c r="C10" s="23"/>
      <c r="D10" s="32"/>
      <c r="E10" s="23"/>
      <c r="F10" s="23"/>
      <c r="G10" s="23"/>
      <c r="H10" s="23"/>
      <c r="I10" s="1"/>
      <c r="J10" s="22"/>
      <c r="K10" s="33"/>
      <c r="L10" s="22"/>
      <c r="M10" s="23"/>
    </row>
    <row r="11" spans="2:18" ht="15.75" customHeight="1" outlineLevel="1">
      <c r="B11" s="34"/>
      <c r="C11" s="1"/>
      <c r="D11" s="1"/>
      <c r="E11" s="1"/>
      <c r="F11" s="1"/>
      <c r="G11" s="1"/>
      <c r="H11" s="1"/>
      <c r="I11" s="1"/>
      <c r="J11" s="35"/>
      <c r="K11" s="23"/>
      <c r="L11" s="35"/>
      <c r="M11" s="35"/>
      <c r="N11" s="36"/>
      <c r="O11" s="36"/>
      <c r="P11" s="10" t="s">
        <v>3</v>
      </c>
      <c r="Q11" s="37">
        <v>1031038</v>
      </c>
      <c r="R11" s="38"/>
    </row>
    <row r="12" spans="2:18" ht="17.25" outlineLevel="1">
      <c r="B12" s="39"/>
      <c r="C12" s="23"/>
      <c r="D12" s="23"/>
      <c r="E12" s="23"/>
      <c r="F12" s="23"/>
      <c r="G12" s="40"/>
      <c r="H12" s="41"/>
      <c r="I12" s="42"/>
      <c r="J12" s="5"/>
      <c r="K12" s="30"/>
      <c r="L12" s="30"/>
      <c r="M12" s="17"/>
      <c r="N12" s="43"/>
      <c r="O12" s="44"/>
      <c r="P12" s="43"/>
      <c r="Q12" s="45"/>
      <c r="R12" s="46" t="s">
        <v>4</v>
      </c>
    </row>
    <row r="13" spans="2:18" ht="15">
      <c r="B13" s="48"/>
      <c r="C13" s="49" t="s">
        <v>5</v>
      </c>
      <c r="D13" s="49" t="s">
        <v>5</v>
      </c>
      <c r="E13" s="50" t="s">
        <v>5</v>
      </c>
      <c r="F13" s="50" t="s">
        <v>5</v>
      </c>
      <c r="G13" s="50" t="s">
        <v>6</v>
      </c>
      <c r="H13" s="50" t="s">
        <v>7</v>
      </c>
      <c r="I13" s="49" t="s">
        <v>5</v>
      </c>
      <c r="J13" s="49" t="s">
        <v>8</v>
      </c>
      <c r="K13" s="49" t="s">
        <v>9</v>
      </c>
      <c r="L13" s="49" t="s">
        <v>9</v>
      </c>
      <c r="M13" s="51" t="s">
        <v>10</v>
      </c>
      <c r="N13" s="49" t="s">
        <v>11</v>
      </c>
      <c r="O13" s="52" t="s">
        <v>10</v>
      </c>
      <c r="P13" s="49" t="s">
        <v>12</v>
      </c>
      <c r="Q13" s="139" t="s">
        <v>13</v>
      </c>
      <c r="R13" s="139"/>
    </row>
    <row r="14" spans="2:18" ht="19.5" customHeight="1">
      <c r="B14" s="53"/>
      <c r="C14" s="54" t="s">
        <v>14</v>
      </c>
      <c r="D14" s="54" t="s">
        <v>15</v>
      </c>
      <c r="E14" s="55" t="s">
        <v>16</v>
      </c>
      <c r="F14" s="55" t="s">
        <v>17</v>
      </c>
      <c r="G14" s="55" t="s">
        <v>18</v>
      </c>
      <c r="H14" s="55" t="s">
        <v>19</v>
      </c>
      <c r="I14" s="54" t="s">
        <v>20</v>
      </c>
      <c r="J14" s="54" t="s">
        <v>19</v>
      </c>
      <c r="K14" s="54" t="s">
        <v>21</v>
      </c>
      <c r="L14" s="54" t="s">
        <v>22</v>
      </c>
      <c r="M14" s="56"/>
      <c r="N14" s="54" t="s">
        <v>23</v>
      </c>
      <c r="O14" s="57" t="s">
        <v>24</v>
      </c>
      <c r="P14" s="58" t="s">
        <v>25</v>
      </c>
      <c r="Q14" s="140"/>
      <c r="R14" s="140"/>
    </row>
    <row r="15" spans="2:18" ht="15.75" customHeight="1">
      <c r="B15" s="53"/>
      <c r="C15" s="54" t="s">
        <v>26</v>
      </c>
      <c r="D15" s="54" t="s">
        <v>27</v>
      </c>
      <c r="E15" s="55" t="s">
        <v>28</v>
      </c>
      <c r="F15" s="55" t="s">
        <v>29</v>
      </c>
      <c r="G15" s="55" t="s">
        <v>30</v>
      </c>
      <c r="H15" s="55" t="s">
        <v>31</v>
      </c>
      <c r="I15" s="54" t="s">
        <v>32</v>
      </c>
      <c r="J15" s="54" t="s">
        <v>33</v>
      </c>
      <c r="K15" s="54" t="s">
        <v>34</v>
      </c>
      <c r="L15" s="54" t="s">
        <v>35</v>
      </c>
      <c r="M15" s="56"/>
      <c r="N15" s="54" t="s">
        <v>36</v>
      </c>
      <c r="O15" s="57" t="s">
        <v>37</v>
      </c>
      <c r="P15" s="58" t="s">
        <v>38</v>
      </c>
      <c r="Q15" s="140"/>
      <c r="R15" s="140"/>
    </row>
    <row r="16" spans="2:18" ht="15">
      <c r="B16" s="59"/>
      <c r="C16" s="60"/>
      <c r="D16" s="54" t="s">
        <v>39</v>
      </c>
      <c r="E16" s="55" t="s">
        <v>40</v>
      </c>
      <c r="F16" s="55" t="s">
        <v>41</v>
      </c>
      <c r="G16" s="55" t="s">
        <v>42</v>
      </c>
      <c r="H16" s="55"/>
      <c r="I16" s="54" t="s">
        <v>43</v>
      </c>
      <c r="J16" s="54" t="s">
        <v>44</v>
      </c>
      <c r="K16" s="54"/>
      <c r="L16" s="54" t="s">
        <v>45</v>
      </c>
      <c r="M16" s="56"/>
      <c r="N16" s="54" t="s">
        <v>46</v>
      </c>
      <c r="O16" s="56" t="s">
        <v>47</v>
      </c>
      <c r="P16" s="58" t="s">
        <v>48</v>
      </c>
      <c r="Q16" s="140"/>
      <c r="R16" s="140"/>
    </row>
    <row r="17" spans="2:18" ht="15.75" customHeight="1">
      <c r="B17" s="43"/>
      <c r="C17" s="5"/>
      <c r="D17" s="54" t="s">
        <v>49</v>
      </c>
      <c r="E17" s="55"/>
      <c r="F17" s="55"/>
      <c r="G17" s="55" t="s">
        <v>50</v>
      </c>
      <c r="H17" s="55"/>
      <c r="I17" s="54" t="s">
        <v>51</v>
      </c>
      <c r="J17" s="54"/>
      <c r="K17" s="54"/>
      <c r="L17" s="54" t="s">
        <v>52</v>
      </c>
      <c r="M17" s="56"/>
      <c r="N17" s="54"/>
      <c r="O17" s="56"/>
      <c r="P17" s="58"/>
      <c r="Q17" s="141" t="s">
        <v>53</v>
      </c>
      <c r="R17" s="142" t="s">
        <v>54</v>
      </c>
    </row>
    <row r="18" spans="2:18" ht="51" customHeight="1">
      <c r="B18" s="61"/>
      <c r="C18" s="5"/>
      <c r="D18" s="62"/>
      <c r="E18" s="62"/>
      <c r="F18" s="62"/>
      <c r="G18" s="55" t="s">
        <v>55</v>
      </c>
      <c r="H18" s="55"/>
      <c r="I18" s="63" t="s">
        <v>56</v>
      </c>
      <c r="J18" s="54"/>
      <c r="K18" s="54"/>
      <c r="L18" s="63" t="s">
        <v>57</v>
      </c>
      <c r="M18" s="56"/>
      <c r="N18" s="54"/>
      <c r="O18" s="56"/>
      <c r="P18" s="58"/>
      <c r="Q18" s="141"/>
      <c r="R18" s="142"/>
    </row>
    <row r="19" spans="2:18" ht="18" customHeight="1" thickBot="1">
      <c r="B19" s="124"/>
      <c r="C19" s="71"/>
      <c r="D19" s="125"/>
      <c r="E19" s="125"/>
      <c r="F19" s="125"/>
      <c r="G19" s="126"/>
      <c r="H19" s="126"/>
      <c r="I19" s="127"/>
      <c r="J19" s="128"/>
      <c r="K19" s="128"/>
      <c r="L19" s="127"/>
      <c r="M19" s="129"/>
      <c r="N19" s="128"/>
      <c r="O19" s="129"/>
      <c r="P19" s="130"/>
      <c r="Q19" s="121"/>
      <c r="R19" s="131"/>
    </row>
    <row r="20" spans="2:18" s="76" customFormat="1" ht="30.75" customHeight="1" thickTop="1">
      <c r="B20" s="2" t="s">
        <v>58</v>
      </c>
      <c r="C20" s="3">
        <f aca="true" t="shared" si="0" ref="C20:L20">C21+C37+C38+C39+C40+C41+C42+C43+C44</f>
        <v>124771.21269499998</v>
      </c>
      <c r="D20" s="3">
        <f t="shared" si="0"/>
        <v>65735.797147</v>
      </c>
      <c r="E20" s="3">
        <f>E21+E37+E38+E39+E40+E41+E42+E43+E44</f>
        <v>56435.181704</v>
      </c>
      <c r="F20" s="3">
        <f t="shared" si="0"/>
        <v>2541.772326</v>
      </c>
      <c r="G20" s="3">
        <f t="shared" si="0"/>
        <v>30805.917026000003</v>
      </c>
      <c r="H20" s="3">
        <f>H21+H37+H38+H39+H40+H41+H42+H43+H44</f>
        <v>0</v>
      </c>
      <c r="I20" s="3">
        <f>I21+I37+I38+I39+I40+I41+I42+I43+I44</f>
        <v>25549.983</v>
      </c>
      <c r="J20" s="3">
        <f t="shared" si="0"/>
        <v>108.200562</v>
      </c>
      <c r="K20" s="3">
        <f t="shared" si="0"/>
        <v>155.05567393</v>
      </c>
      <c r="L20" s="72">
        <f t="shared" si="0"/>
        <v>3540.6059800000003</v>
      </c>
      <c r="M20" s="73">
        <f>SUM(C20:L20)</f>
        <v>309643.72611392994</v>
      </c>
      <c r="N20" s="74">
        <f>N21+N37+N38+N41+N39</f>
        <v>-44699.92301196999</v>
      </c>
      <c r="O20" s="73">
        <f aca="true" t="shared" si="1" ref="O20:O42">M20+N20</f>
        <v>264943.80310195993</v>
      </c>
      <c r="P20" s="74">
        <f>P21+P37+P38+P41+P43</f>
        <v>-3854.911</v>
      </c>
      <c r="Q20" s="75">
        <f>O20+P20</f>
        <v>261088.89210195994</v>
      </c>
      <c r="R20" s="73">
        <f>Q20/$Q$11*100</f>
        <v>25.32291652703004</v>
      </c>
    </row>
    <row r="21" spans="2:18" s="78" customFormat="1" ht="18.75" customHeight="1">
      <c r="B21" s="64" t="s">
        <v>59</v>
      </c>
      <c r="C21" s="3">
        <f>C22+C35+C36</f>
        <v>109321.70169499998</v>
      </c>
      <c r="D21" s="3">
        <f>D22+D35+D36</f>
        <v>51894.827000000005</v>
      </c>
      <c r="E21" s="72">
        <f>E22+E35+E36</f>
        <v>56435.180785000004</v>
      </c>
      <c r="F21" s="72">
        <f>F22+F35+F36</f>
        <v>1955.2803259999998</v>
      </c>
      <c r="G21" s="72">
        <f>G22+G35+G36</f>
        <v>29456.235026000002</v>
      </c>
      <c r="H21" s="72"/>
      <c r="I21" s="3">
        <f>I22+I35+I36</f>
        <v>7616.648000000001</v>
      </c>
      <c r="J21" s="3"/>
      <c r="K21" s="77">
        <f>K22+K35+K36</f>
        <v>155.05567393</v>
      </c>
      <c r="L21" s="77">
        <f>L22+L35+L36</f>
        <v>1257.1769600000002</v>
      </c>
      <c r="M21" s="3">
        <f>SUM(C21:L21)</f>
        <v>258092.10546593004</v>
      </c>
      <c r="N21" s="3">
        <f>N22+N35+N36</f>
        <v>-12816.74783497</v>
      </c>
      <c r="O21" s="77">
        <f t="shared" si="1"/>
        <v>245275.35763096003</v>
      </c>
      <c r="P21" s="3">
        <f>P22+P35+P36</f>
        <v>0</v>
      </c>
      <c r="Q21" s="66">
        <f aca="true" t="shared" si="2" ref="Q21:Q42">O21+P21</f>
        <v>245275.35763096003</v>
      </c>
      <c r="R21" s="77">
        <f aca="true" t="shared" si="3" ref="R21:R44">Q21/$Q$11*100</f>
        <v>23.78916757975555</v>
      </c>
    </row>
    <row r="22" spans="2:18" ht="28.5" customHeight="1">
      <c r="B22" s="79" t="s">
        <v>60</v>
      </c>
      <c r="C22" s="80">
        <f>C23+C27+C28+C33+C34</f>
        <v>90568.95907799999</v>
      </c>
      <c r="D22" s="80">
        <f>D23+D27+D28+D33+D34</f>
        <v>38964.417</v>
      </c>
      <c r="E22" s="81">
        <f aca="true" t="shared" si="4" ref="E22:L22">E23+E27+E28+E33+E34</f>
        <v>0</v>
      </c>
      <c r="F22" s="81">
        <f t="shared" si="4"/>
        <v>0</v>
      </c>
      <c r="G22" s="82">
        <f t="shared" si="4"/>
        <v>2581.54</v>
      </c>
      <c r="H22" s="81">
        <f t="shared" si="4"/>
        <v>0</v>
      </c>
      <c r="I22" s="80">
        <f>I23+I27+I28+I33+I34</f>
        <v>-1884.4889999999998</v>
      </c>
      <c r="J22" s="47">
        <f t="shared" si="4"/>
        <v>0</v>
      </c>
      <c r="K22" s="47">
        <f t="shared" si="4"/>
        <v>0</v>
      </c>
      <c r="L22" s="47">
        <f t="shared" si="4"/>
        <v>0</v>
      </c>
      <c r="M22" s="80">
        <f>SUM(C22:L22)</f>
        <v>130230.42707799998</v>
      </c>
      <c r="N22" s="47">
        <f>N23+N27+N28+N33+N34</f>
        <v>0</v>
      </c>
      <c r="O22" s="80">
        <f t="shared" si="1"/>
        <v>130230.42707799998</v>
      </c>
      <c r="P22" s="47">
        <f>P23+P27+P28+P33+P34</f>
        <v>0</v>
      </c>
      <c r="Q22" s="83">
        <f t="shared" si="2"/>
        <v>130230.42707799998</v>
      </c>
      <c r="R22" s="80">
        <f t="shared" si="3"/>
        <v>12.631001677726717</v>
      </c>
    </row>
    <row r="23" spans="2:18" ht="33.75" customHeight="1">
      <c r="B23" s="84" t="s">
        <v>61</v>
      </c>
      <c r="C23" s="80">
        <f aca="true" t="shared" si="5" ref="C23:H23">C24+C25+C26</f>
        <v>21134.098131</v>
      </c>
      <c r="D23" s="80">
        <f>D24+D25+D26</f>
        <v>17828.286</v>
      </c>
      <c r="E23" s="81">
        <f t="shared" si="5"/>
        <v>0</v>
      </c>
      <c r="F23" s="81">
        <f t="shared" si="5"/>
        <v>0</v>
      </c>
      <c r="G23" s="81">
        <f t="shared" si="5"/>
        <v>0</v>
      </c>
      <c r="H23" s="81">
        <f t="shared" si="5"/>
        <v>0</v>
      </c>
      <c r="I23" s="81">
        <f>I24+I25+I26</f>
        <v>0</v>
      </c>
      <c r="J23" s="47">
        <f>J24+J25+J26</f>
        <v>0</v>
      </c>
      <c r="K23" s="1">
        <f>K24+K25+K26</f>
        <v>0</v>
      </c>
      <c r="L23" s="47">
        <f>L24+L25+L26</f>
        <v>0</v>
      </c>
      <c r="M23" s="80">
        <f>SUM(C23:L23)</f>
        <v>38962.384131</v>
      </c>
      <c r="N23" s="47">
        <f>N24+N25+N26</f>
        <v>0</v>
      </c>
      <c r="O23" s="80">
        <f t="shared" si="1"/>
        <v>38962.384131</v>
      </c>
      <c r="P23" s="47">
        <f>P24+P25+P26</f>
        <v>0</v>
      </c>
      <c r="Q23" s="83">
        <f t="shared" si="2"/>
        <v>38962.384131</v>
      </c>
      <c r="R23" s="80">
        <f>Q23/$Q$11*100</f>
        <v>3.778947442383307</v>
      </c>
    </row>
    <row r="24" spans="2:18" ht="22.5" customHeight="1">
      <c r="B24" s="85" t="s">
        <v>62</v>
      </c>
      <c r="C24" s="1">
        <v>16351.315</v>
      </c>
      <c r="D24" s="1">
        <v>28.802</v>
      </c>
      <c r="E24" s="81"/>
      <c r="F24" s="81"/>
      <c r="G24" s="81"/>
      <c r="H24" s="81"/>
      <c r="I24" s="80"/>
      <c r="J24" s="1"/>
      <c r="K24" s="1"/>
      <c r="L24" s="1"/>
      <c r="M24" s="80">
        <f aca="true" t="shared" si="6" ref="M24:M42">SUM(C24:L24)</f>
        <v>16380.117</v>
      </c>
      <c r="N24" s="1"/>
      <c r="O24" s="80">
        <f t="shared" si="1"/>
        <v>16380.117</v>
      </c>
      <c r="P24" s="1"/>
      <c r="Q24" s="83">
        <f t="shared" si="2"/>
        <v>16380.117</v>
      </c>
      <c r="R24" s="80">
        <f>Q24/$Q$11*100</f>
        <v>1.588701580349124</v>
      </c>
    </row>
    <row r="25" spans="2:18" ht="30" customHeight="1">
      <c r="B25" s="85" t="s">
        <v>63</v>
      </c>
      <c r="C25" s="1">
        <v>1373.3751309999984</v>
      </c>
      <c r="D25" s="1">
        <v>17790.465</v>
      </c>
      <c r="E25" s="70"/>
      <c r="F25" s="70"/>
      <c r="G25" s="70"/>
      <c r="H25" s="70"/>
      <c r="I25" s="80"/>
      <c r="J25" s="1"/>
      <c r="K25" s="1"/>
      <c r="L25" s="1"/>
      <c r="M25" s="80">
        <f t="shared" si="6"/>
        <v>19163.840130999997</v>
      </c>
      <c r="N25" s="1"/>
      <c r="O25" s="80">
        <f t="shared" si="1"/>
        <v>19163.840130999997</v>
      </c>
      <c r="P25" s="1"/>
      <c r="Q25" s="83">
        <f t="shared" si="2"/>
        <v>19163.840130999997</v>
      </c>
      <c r="R25" s="80">
        <f>Q25/$Q$11*100</f>
        <v>1.858693872679765</v>
      </c>
    </row>
    <row r="26" spans="2:18" ht="36" customHeight="1">
      <c r="B26" s="86" t="s">
        <v>64</v>
      </c>
      <c r="C26" s="1">
        <v>3409.408</v>
      </c>
      <c r="D26" s="1">
        <v>9.019</v>
      </c>
      <c r="E26" s="70"/>
      <c r="F26" s="70"/>
      <c r="G26" s="70"/>
      <c r="H26" s="70"/>
      <c r="I26" s="80"/>
      <c r="J26" s="1"/>
      <c r="K26" s="1"/>
      <c r="L26" s="1"/>
      <c r="M26" s="80">
        <f t="shared" si="6"/>
        <v>3418.4269999999997</v>
      </c>
      <c r="N26" s="1"/>
      <c r="O26" s="80">
        <f t="shared" si="1"/>
        <v>3418.4269999999997</v>
      </c>
      <c r="P26" s="1"/>
      <c r="Q26" s="83">
        <f t="shared" si="2"/>
        <v>3418.4269999999997</v>
      </c>
      <c r="R26" s="80">
        <f t="shared" si="3"/>
        <v>0.33155198935441754</v>
      </c>
    </row>
    <row r="27" spans="2:18" ht="23.25" customHeight="1">
      <c r="B27" s="84" t="s">
        <v>65</v>
      </c>
      <c r="C27" s="1">
        <v>346.894</v>
      </c>
      <c r="D27" s="1">
        <v>5366.91</v>
      </c>
      <c r="E27" s="81"/>
      <c r="F27" s="81"/>
      <c r="G27" s="81"/>
      <c r="H27" s="81"/>
      <c r="I27" s="80"/>
      <c r="J27" s="1"/>
      <c r="K27" s="1"/>
      <c r="L27" s="1"/>
      <c r="M27" s="80">
        <f t="shared" si="6"/>
        <v>5713.804</v>
      </c>
      <c r="N27" s="1"/>
      <c r="O27" s="80">
        <f t="shared" si="1"/>
        <v>5713.804</v>
      </c>
      <c r="P27" s="1"/>
      <c r="Q27" s="83">
        <f t="shared" si="2"/>
        <v>5713.804</v>
      </c>
      <c r="R27" s="80">
        <f t="shared" si="3"/>
        <v>0.5541797683499541</v>
      </c>
    </row>
    <row r="28" spans="2:18" ht="36.75" customHeight="1">
      <c r="B28" s="87" t="s">
        <v>66</v>
      </c>
      <c r="C28" s="68">
        <f>SUM(C29:C32)</f>
        <v>67964.724947</v>
      </c>
      <c r="D28" s="68">
        <f>D29+D30+D31+D32</f>
        <v>15580.269999999999</v>
      </c>
      <c r="E28" s="70">
        <f aca="true" t="shared" si="7" ref="E28:L28">E29+E30+E31+E32</f>
        <v>0</v>
      </c>
      <c r="F28" s="70">
        <f t="shared" si="7"/>
        <v>0</v>
      </c>
      <c r="G28" s="88">
        <f t="shared" si="7"/>
        <v>2581.54</v>
      </c>
      <c r="H28" s="70">
        <f t="shared" si="7"/>
        <v>0</v>
      </c>
      <c r="I28" s="68">
        <f>I29+I30+I31+I32</f>
        <v>-2282.497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80">
        <f t="shared" si="6"/>
        <v>83844.03794699999</v>
      </c>
      <c r="N28" s="1">
        <f>N29+N30+N31</f>
        <v>0</v>
      </c>
      <c r="O28" s="80">
        <f t="shared" si="1"/>
        <v>83844.03794699999</v>
      </c>
      <c r="P28" s="1">
        <f>P29+P30+P31</f>
        <v>0</v>
      </c>
      <c r="Q28" s="83">
        <f t="shared" si="2"/>
        <v>83844.03794699999</v>
      </c>
      <c r="R28" s="80">
        <f t="shared" si="3"/>
        <v>8.132002695051007</v>
      </c>
    </row>
    <row r="29" spans="2:18" ht="25.5" customHeight="1">
      <c r="B29" s="85" t="s">
        <v>67</v>
      </c>
      <c r="C29" s="1">
        <v>39630.235</v>
      </c>
      <c r="D29" s="1">
        <v>13920.88</v>
      </c>
      <c r="E29" s="81"/>
      <c r="F29" s="81"/>
      <c r="G29" s="81"/>
      <c r="H29" s="81"/>
      <c r="I29" s="80"/>
      <c r="J29" s="1"/>
      <c r="K29" s="1"/>
      <c r="L29" s="1"/>
      <c r="M29" s="80">
        <f t="shared" si="6"/>
        <v>53551.115</v>
      </c>
      <c r="N29" s="1"/>
      <c r="O29" s="80">
        <f t="shared" si="1"/>
        <v>53551.115</v>
      </c>
      <c r="P29" s="1"/>
      <c r="Q29" s="83">
        <f t="shared" si="2"/>
        <v>53551.115</v>
      </c>
      <c r="R29" s="80">
        <f t="shared" si="3"/>
        <v>5.193903134511046</v>
      </c>
    </row>
    <row r="30" spans="2:18" ht="20.25" customHeight="1">
      <c r="B30" s="85" t="s">
        <v>68</v>
      </c>
      <c r="C30" s="1">
        <v>25834.108</v>
      </c>
      <c r="D30" s="1"/>
      <c r="E30" s="70"/>
      <c r="F30" s="70"/>
      <c r="G30" s="70"/>
      <c r="H30" s="70"/>
      <c r="I30" s="70">
        <v>0.002</v>
      </c>
      <c r="J30" s="1"/>
      <c r="K30" s="1"/>
      <c r="L30" s="1"/>
      <c r="M30" s="80">
        <f t="shared" si="6"/>
        <v>25834.11</v>
      </c>
      <c r="N30" s="1"/>
      <c r="O30" s="80">
        <f t="shared" si="1"/>
        <v>25834.11</v>
      </c>
      <c r="P30" s="1"/>
      <c r="Q30" s="83">
        <f t="shared" si="2"/>
        <v>25834.11</v>
      </c>
      <c r="R30" s="80">
        <f t="shared" si="3"/>
        <v>2.5056409172115868</v>
      </c>
    </row>
    <row r="31" spans="2:18" s="90" customFormat="1" ht="36.75" customHeight="1">
      <c r="B31" s="89" t="s">
        <v>69</v>
      </c>
      <c r="C31" s="1">
        <v>1148.2469469999999</v>
      </c>
      <c r="D31" s="1">
        <v>55.230999999999995</v>
      </c>
      <c r="E31" s="70"/>
      <c r="F31" s="70">
        <v>0</v>
      </c>
      <c r="G31" s="70">
        <v>2581.54</v>
      </c>
      <c r="H31" s="70"/>
      <c r="I31" s="1">
        <v>0</v>
      </c>
      <c r="J31" s="1"/>
      <c r="K31" s="1"/>
      <c r="L31" s="1"/>
      <c r="M31" s="80">
        <f t="shared" si="6"/>
        <v>3785.017947</v>
      </c>
      <c r="N31" s="1"/>
      <c r="O31" s="80">
        <f t="shared" si="1"/>
        <v>3785.017947</v>
      </c>
      <c r="P31" s="1"/>
      <c r="Q31" s="83">
        <f t="shared" si="2"/>
        <v>3785.017947</v>
      </c>
      <c r="R31" s="80">
        <f t="shared" si="3"/>
        <v>0.3671075117502943</v>
      </c>
    </row>
    <row r="32" spans="2:18" ht="58.5" customHeight="1">
      <c r="B32" s="89" t="s">
        <v>70</v>
      </c>
      <c r="C32" s="1">
        <v>1352.135</v>
      </c>
      <c r="D32" s="1">
        <v>1604.159</v>
      </c>
      <c r="E32" s="70"/>
      <c r="F32" s="70"/>
      <c r="G32" s="70"/>
      <c r="H32" s="70"/>
      <c r="I32" s="1">
        <v>-2282.499</v>
      </c>
      <c r="J32" s="91"/>
      <c r="K32" s="1"/>
      <c r="L32" s="1"/>
      <c r="M32" s="80">
        <f t="shared" si="6"/>
        <v>673.7950000000001</v>
      </c>
      <c r="N32" s="1"/>
      <c r="O32" s="80">
        <f t="shared" si="1"/>
        <v>673.7950000000001</v>
      </c>
      <c r="P32" s="1"/>
      <c r="Q32" s="83">
        <f t="shared" si="2"/>
        <v>673.7950000000001</v>
      </c>
      <c r="R32" s="80">
        <f t="shared" si="3"/>
        <v>0.06535113157807958</v>
      </c>
    </row>
    <row r="33" spans="2:18" ht="36" customHeight="1">
      <c r="B33" s="87" t="s">
        <v>71</v>
      </c>
      <c r="C33" s="1">
        <v>1000.326</v>
      </c>
      <c r="D33" s="1">
        <v>0</v>
      </c>
      <c r="E33" s="70"/>
      <c r="F33" s="70"/>
      <c r="G33" s="70"/>
      <c r="H33" s="70"/>
      <c r="I33" s="1">
        <v>0</v>
      </c>
      <c r="J33" s="1"/>
      <c r="K33" s="1"/>
      <c r="L33" s="1"/>
      <c r="M33" s="80">
        <f t="shared" si="6"/>
        <v>1000.326</v>
      </c>
      <c r="N33" s="1"/>
      <c r="O33" s="80">
        <f t="shared" si="1"/>
        <v>1000.326</v>
      </c>
      <c r="P33" s="1"/>
      <c r="Q33" s="83">
        <f t="shared" si="2"/>
        <v>1000.326</v>
      </c>
      <c r="R33" s="80">
        <f t="shared" si="3"/>
        <v>0.09702125430876456</v>
      </c>
    </row>
    <row r="34" spans="2:18" ht="33" customHeight="1">
      <c r="B34" s="92" t="s">
        <v>72</v>
      </c>
      <c r="C34" s="1">
        <v>122.916</v>
      </c>
      <c r="D34" s="1">
        <v>188.951</v>
      </c>
      <c r="E34" s="70"/>
      <c r="F34" s="70"/>
      <c r="G34" s="70"/>
      <c r="H34" s="70"/>
      <c r="I34" s="1">
        <v>398.008</v>
      </c>
      <c r="J34" s="1"/>
      <c r="K34" s="1"/>
      <c r="L34" s="1"/>
      <c r="M34" s="80">
        <f t="shared" si="6"/>
        <v>709.875</v>
      </c>
      <c r="N34" s="1"/>
      <c r="O34" s="80">
        <f t="shared" si="1"/>
        <v>709.875</v>
      </c>
      <c r="P34" s="1"/>
      <c r="Q34" s="83">
        <f t="shared" si="2"/>
        <v>709.875</v>
      </c>
      <c r="R34" s="80">
        <f t="shared" si="3"/>
        <v>0.06885051763368566</v>
      </c>
    </row>
    <row r="35" spans="2:18" ht="27.75" customHeight="1">
      <c r="B35" s="93" t="s">
        <v>73</v>
      </c>
      <c r="C35" s="1">
        <v>7416.507616999999</v>
      </c>
      <c r="D35" s="1"/>
      <c r="E35" s="70">
        <v>56288.261785</v>
      </c>
      <c r="F35" s="70">
        <v>1940.441326</v>
      </c>
      <c r="G35" s="70">
        <v>26848.545026</v>
      </c>
      <c r="H35" s="70"/>
      <c r="I35" s="1">
        <v>1.641</v>
      </c>
      <c r="J35" s="1"/>
      <c r="K35" s="1"/>
      <c r="L35" s="1"/>
      <c r="M35" s="80">
        <f t="shared" si="6"/>
        <v>92495.39675400002</v>
      </c>
      <c r="N35" s="94">
        <v>-71.813</v>
      </c>
      <c r="O35" s="80">
        <f t="shared" si="1"/>
        <v>92423.58375400002</v>
      </c>
      <c r="P35" s="1"/>
      <c r="Q35" s="83">
        <f t="shared" si="2"/>
        <v>92423.58375400002</v>
      </c>
      <c r="R35" s="80">
        <f t="shared" si="3"/>
        <v>8.96412971723642</v>
      </c>
    </row>
    <row r="36" spans="2:18" ht="27" customHeight="1">
      <c r="B36" s="95" t="s">
        <v>74</v>
      </c>
      <c r="C36" s="1">
        <v>11336.235</v>
      </c>
      <c r="D36" s="1">
        <v>12930.41</v>
      </c>
      <c r="E36" s="1">
        <v>146.919</v>
      </c>
      <c r="F36" s="1">
        <v>14.839</v>
      </c>
      <c r="G36" s="1">
        <v>26.15</v>
      </c>
      <c r="H36" s="70"/>
      <c r="I36" s="1">
        <v>9499.496000000001</v>
      </c>
      <c r="J36" s="96"/>
      <c r="K36" s="1">
        <v>155.05567393</v>
      </c>
      <c r="L36" s="1">
        <v>1257.1769600000002</v>
      </c>
      <c r="M36" s="80">
        <f t="shared" si="6"/>
        <v>35366.281633930004</v>
      </c>
      <c r="N36" s="94">
        <v>-12744.93483497</v>
      </c>
      <c r="O36" s="80">
        <f t="shared" si="1"/>
        <v>22621.346798960003</v>
      </c>
      <c r="P36" s="1"/>
      <c r="Q36" s="83">
        <f t="shared" si="2"/>
        <v>22621.346798960003</v>
      </c>
      <c r="R36" s="80">
        <f t="shared" si="3"/>
        <v>2.194036184792413</v>
      </c>
    </row>
    <row r="37" spans="2:18" ht="24" customHeight="1">
      <c r="B37" s="97" t="s">
        <v>75</v>
      </c>
      <c r="C37" s="1"/>
      <c r="D37" s="1">
        <v>11166.757156999998</v>
      </c>
      <c r="E37" s="70">
        <v>0</v>
      </c>
      <c r="F37" s="70">
        <v>0</v>
      </c>
      <c r="G37" s="70">
        <v>1349.682</v>
      </c>
      <c r="H37" s="70"/>
      <c r="I37" s="1">
        <v>17077.397</v>
      </c>
      <c r="J37" s="1">
        <v>5.91</v>
      </c>
      <c r="K37" s="1"/>
      <c r="L37" s="1">
        <v>2283.42902</v>
      </c>
      <c r="M37" s="80">
        <f t="shared" si="6"/>
        <v>31883.175176999997</v>
      </c>
      <c r="N37" s="68">
        <f>-M37</f>
        <v>-31883.175176999997</v>
      </c>
      <c r="O37" s="80">
        <f t="shared" si="1"/>
        <v>0</v>
      </c>
      <c r="P37" s="1"/>
      <c r="Q37" s="83">
        <f t="shared" si="2"/>
        <v>0</v>
      </c>
      <c r="R37" s="80">
        <f t="shared" si="3"/>
        <v>0</v>
      </c>
    </row>
    <row r="38" spans="2:18" ht="23.25" customHeight="1">
      <c r="B38" s="98" t="s">
        <v>76</v>
      </c>
      <c r="C38" s="1">
        <v>302.553</v>
      </c>
      <c r="D38" s="1">
        <v>224.792</v>
      </c>
      <c r="E38" s="70"/>
      <c r="F38" s="70"/>
      <c r="G38" s="70"/>
      <c r="H38" s="70"/>
      <c r="I38" s="1">
        <v>198.62</v>
      </c>
      <c r="J38" s="96"/>
      <c r="K38" s="1"/>
      <c r="L38" s="1"/>
      <c r="M38" s="80">
        <f t="shared" si="6"/>
        <v>725.965</v>
      </c>
      <c r="N38" s="1">
        <v>0</v>
      </c>
      <c r="O38" s="80">
        <f t="shared" si="1"/>
        <v>725.965</v>
      </c>
      <c r="P38" s="1"/>
      <c r="Q38" s="83">
        <f t="shared" si="2"/>
        <v>725.965</v>
      </c>
      <c r="R38" s="80">
        <f t="shared" si="3"/>
        <v>0.07041108087189803</v>
      </c>
    </row>
    <row r="39" spans="2:18" ht="20.25" customHeight="1">
      <c r="B39" s="45" t="s">
        <v>77</v>
      </c>
      <c r="C39" s="1">
        <v>9.443</v>
      </c>
      <c r="D39" s="99">
        <v>3.978407</v>
      </c>
      <c r="E39" s="1"/>
      <c r="F39" s="1"/>
      <c r="G39" s="1">
        <v>0</v>
      </c>
      <c r="H39" s="1"/>
      <c r="I39" s="1"/>
      <c r="J39" s="1"/>
      <c r="K39" s="1"/>
      <c r="L39" s="1">
        <v>0</v>
      </c>
      <c r="M39" s="80">
        <f>SUM(C39:L39)</f>
        <v>13.421406999999999</v>
      </c>
      <c r="N39" s="68"/>
      <c r="O39" s="80">
        <f t="shared" si="1"/>
        <v>13.421406999999999</v>
      </c>
      <c r="P39" s="1"/>
      <c r="Q39" s="83">
        <f t="shared" si="2"/>
        <v>13.421406999999999</v>
      </c>
      <c r="R39" s="80">
        <f t="shared" si="3"/>
        <v>0.0013017373753440706</v>
      </c>
    </row>
    <row r="40" spans="2:18" ht="30" customHeight="1">
      <c r="B40" s="100" t="s">
        <v>78</v>
      </c>
      <c r="C40" s="1">
        <v>34.833</v>
      </c>
      <c r="D40" s="1">
        <v>56.61940400000001</v>
      </c>
      <c r="E40" s="1">
        <v>0</v>
      </c>
      <c r="F40" s="1">
        <v>0</v>
      </c>
      <c r="G40" s="1">
        <v>0</v>
      </c>
      <c r="H40" s="1"/>
      <c r="I40" s="1">
        <v>70.132</v>
      </c>
      <c r="J40" s="1">
        <v>4.064643</v>
      </c>
      <c r="K40" s="1"/>
      <c r="L40" s="1"/>
      <c r="M40" s="80">
        <f t="shared" si="6"/>
        <v>165.649047</v>
      </c>
      <c r="N40" s="1"/>
      <c r="O40" s="80">
        <f t="shared" si="1"/>
        <v>165.649047</v>
      </c>
      <c r="P40" s="1"/>
      <c r="Q40" s="83">
        <f t="shared" si="2"/>
        <v>165.649047</v>
      </c>
      <c r="R40" s="80">
        <f t="shared" si="3"/>
        <v>0.016066240720516604</v>
      </c>
    </row>
    <row r="41" spans="2:18" ht="24" customHeight="1">
      <c r="B41" s="45" t="s">
        <v>79</v>
      </c>
      <c r="C41" s="1">
        <v>3854.911</v>
      </c>
      <c r="D41" s="1"/>
      <c r="E41" s="1"/>
      <c r="F41" s="1"/>
      <c r="G41" s="1"/>
      <c r="H41" s="1"/>
      <c r="I41" s="1">
        <v>0</v>
      </c>
      <c r="J41" s="1"/>
      <c r="K41" s="1"/>
      <c r="L41" s="1"/>
      <c r="M41" s="80">
        <f t="shared" si="6"/>
        <v>3854.911</v>
      </c>
      <c r="N41" s="1"/>
      <c r="O41" s="80">
        <f t="shared" si="1"/>
        <v>3854.911</v>
      </c>
      <c r="P41" s="1">
        <f>-O41</f>
        <v>-3854.911</v>
      </c>
      <c r="Q41" s="69">
        <f t="shared" si="2"/>
        <v>0</v>
      </c>
      <c r="R41" s="80">
        <f t="shared" si="3"/>
        <v>0</v>
      </c>
    </row>
    <row r="42" spans="2:18" ht="22.5" customHeight="1">
      <c r="B42" s="101" t="s">
        <v>80</v>
      </c>
      <c r="C42" s="1">
        <v>-142.06</v>
      </c>
      <c r="D42" s="1">
        <v>0.115661</v>
      </c>
      <c r="E42" s="1"/>
      <c r="F42" s="1"/>
      <c r="G42" s="1"/>
      <c r="H42" s="1"/>
      <c r="I42" s="1">
        <v>0</v>
      </c>
      <c r="J42" s="1"/>
      <c r="K42" s="1"/>
      <c r="L42" s="1"/>
      <c r="M42" s="80">
        <f t="shared" si="6"/>
        <v>-141.944339</v>
      </c>
      <c r="N42" s="1"/>
      <c r="O42" s="80">
        <f t="shared" si="1"/>
        <v>-141.944339</v>
      </c>
      <c r="P42" s="1"/>
      <c r="Q42" s="69">
        <f t="shared" si="2"/>
        <v>-141.944339</v>
      </c>
      <c r="R42" s="80">
        <f t="shared" si="3"/>
        <v>-0.013767129727517318</v>
      </c>
    </row>
    <row r="43" spans="2:18" ht="26.25" customHeight="1">
      <c r="B43" s="101" t="s">
        <v>81</v>
      </c>
      <c r="C43" s="1">
        <v>38.427</v>
      </c>
      <c r="D43" s="1">
        <v>16.573999999999998</v>
      </c>
      <c r="E43" s="1"/>
      <c r="F43" s="1">
        <v>57.432</v>
      </c>
      <c r="G43" s="1"/>
      <c r="H43" s="1"/>
      <c r="I43" s="1">
        <v>21.189</v>
      </c>
      <c r="J43" s="1"/>
      <c r="K43" s="1"/>
      <c r="L43" s="1"/>
      <c r="M43" s="80">
        <f>SUM(C43:L43)</f>
        <v>133.62199999999999</v>
      </c>
      <c r="N43" s="1"/>
      <c r="O43" s="80">
        <f>M43+N43</f>
        <v>133.62199999999999</v>
      </c>
      <c r="P43" s="1"/>
      <c r="Q43" s="69">
        <f>O43+P43</f>
        <v>133.62199999999999</v>
      </c>
      <c r="R43" s="80">
        <f t="shared" si="3"/>
        <v>0.012959949099839189</v>
      </c>
    </row>
    <row r="44" spans="2:18" ht="51" customHeight="1">
      <c r="B44" s="101" t="s">
        <v>82</v>
      </c>
      <c r="C44" s="1">
        <v>11351.403999999999</v>
      </c>
      <c r="D44" s="1">
        <v>2372.1335179999996</v>
      </c>
      <c r="E44" s="1">
        <v>0.000919</v>
      </c>
      <c r="F44" s="1">
        <v>529.06</v>
      </c>
      <c r="G44" s="1">
        <v>0</v>
      </c>
      <c r="H44" s="1"/>
      <c r="I44" s="1">
        <v>565.9970000000003</v>
      </c>
      <c r="J44" s="1">
        <v>98.225919</v>
      </c>
      <c r="K44" s="1"/>
      <c r="L44" s="1"/>
      <c r="M44" s="80">
        <f>SUM(C44:L44)</f>
        <v>14916.821355999997</v>
      </c>
      <c r="N44" s="1"/>
      <c r="O44" s="80">
        <f>M44+N44</f>
        <v>14916.821355999997</v>
      </c>
      <c r="P44" s="1"/>
      <c r="Q44" s="69">
        <f>O44+P44</f>
        <v>14916.821355999997</v>
      </c>
      <c r="R44" s="80">
        <f t="shared" si="3"/>
        <v>1.4467770689344133</v>
      </c>
    </row>
    <row r="45" spans="1:18" ht="36" customHeight="1" thickBot="1">
      <c r="A45" s="71"/>
      <c r="B45" s="132"/>
      <c r="C45" s="133"/>
      <c r="D45" s="133"/>
      <c r="E45" s="133"/>
      <c r="F45" s="133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5"/>
    </row>
    <row r="46" spans="2:18" s="78" customFormat="1" ht="30.75" customHeight="1" thickTop="1">
      <c r="B46" s="2" t="s">
        <v>83</v>
      </c>
      <c r="C46" s="3">
        <f>C47+C60+C63+C66</f>
        <v>151943.67799999999</v>
      </c>
      <c r="D46" s="3">
        <f aca="true" t="shared" si="8" ref="D46:L46">D47+D60+D63+D66+D67</f>
        <v>64640.90631500001</v>
      </c>
      <c r="E46" s="3">
        <f>E47+E60+E63+E66+E67</f>
        <v>59306.64447900002</v>
      </c>
      <c r="F46" s="3">
        <f t="shared" si="8"/>
        <v>1365.8737849999998</v>
      </c>
      <c r="G46" s="3">
        <f>G47+G60+G63+G66+G67</f>
        <v>33744.169415</v>
      </c>
      <c r="H46" s="3">
        <f t="shared" si="8"/>
        <v>0</v>
      </c>
      <c r="I46" s="3">
        <f t="shared" si="8"/>
        <v>23729.246</v>
      </c>
      <c r="J46" s="3">
        <f>J47+J60+J63+J66+J67</f>
        <v>105.31631</v>
      </c>
      <c r="K46" s="3">
        <f>K47+K60+K63+K66+K67</f>
        <v>58.480549</v>
      </c>
      <c r="L46" s="77">
        <f t="shared" si="8"/>
        <v>3557.03466</v>
      </c>
      <c r="M46" s="77">
        <f>SUM(C46:L46)</f>
        <v>338451.34951300005</v>
      </c>
      <c r="N46" s="3">
        <f>N47+N60+N63+N66+N67</f>
        <v>-44699.92301197</v>
      </c>
      <c r="O46" s="77">
        <f aca="true" t="shared" si="9" ref="O46:O66">M46+N46</f>
        <v>293751.42650103004</v>
      </c>
      <c r="P46" s="3">
        <f>P47+P60+P63+P66+P67</f>
        <v>-3834.3160000000003</v>
      </c>
      <c r="Q46" s="66">
        <f aca="true" t="shared" si="10" ref="Q46:Q66">O46+P46</f>
        <v>289917.11050103005</v>
      </c>
      <c r="R46" s="77">
        <f aca="true" t="shared" si="11" ref="R46:R66">Q46/$Q$11*100</f>
        <v>28.118954927076405</v>
      </c>
    </row>
    <row r="47" spans="2:18" ht="19.5" customHeight="1">
      <c r="B47" s="102" t="s">
        <v>84</v>
      </c>
      <c r="C47" s="3">
        <f>SUM(C48:C52)+C59</f>
        <v>146958.771</v>
      </c>
      <c r="D47" s="3">
        <f>D48+D49+D50+D51+D52+D59</f>
        <v>52650.487915000005</v>
      </c>
      <c r="E47" s="72">
        <f>E48+E49+E50+E51+E52+E59</f>
        <v>59311.51847900001</v>
      </c>
      <c r="F47" s="72">
        <f aca="true" t="shared" si="12" ref="F47:L47">F48+F49+F50+F51+F52+F59</f>
        <v>1375.1508179999998</v>
      </c>
      <c r="G47" s="72">
        <f t="shared" si="12"/>
        <v>33795.378415</v>
      </c>
      <c r="H47" s="72">
        <f t="shared" si="12"/>
        <v>0</v>
      </c>
      <c r="I47" s="3">
        <f>I48+I49+I50+I51+I52+I59</f>
        <v>22492.744</v>
      </c>
      <c r="J47" s="3">
        <f t="shared" si="12"/>
        <v>105.31631</v>
      </c>
      <c r="K47" s="103">
        <f t="shared" si="12"/>
        <v>58.480549</v>
      </c>
      <c r="L47" s="3">
        <f t="shared" si="12"/>
        <v>1907.80534</v>
      </c>
      <c r="M47" s="80">
        <f>SUM(C47:L47)</f>
        <v>318655.6528260001</v>
      </c>
      <c r="N47" s="3">
        <f>N48+N49+N50+N51+N52+N59</f>
        <v>-44607.89287197</v>
      </c>
      <c r="O47" s="80">
        <f t="shared" si="9"/>
        <v>274047.7599540301</v>
      </c>
      <c r="P47" s="3">
        <f>P48+P49+P50+P51+P52+P59</f>
        <v>0</v>
      </c>
      <c r="Q47" s="69">
        <f t="shared" si="10"/>
        <v>274047.7599540301</v>
      </c>
      <c r="R47" s="80">
        <f t="shared" si="11"/>
        <v>26.57979239892517</v>
      </c>
    </row>
    <row r="48" spans="1:18" ht="23.25" customHeight="1">
      <c r="A48" s="104"/>
      <c r="B48" s="105" t="s">
        <v>85</v>
      </c>
      <c r="C48" s="106">
        <v>43047.623</v>
      </c>
      <c r="D48" s="107">
        <v>26205.674666000003</v>
      </c>
      <c r="E48" s="81">
        <v>283.53</v>
      </c>
      <c r="F48" s="81">
        <v>118.219</v>
      </c>
      <c r="G48" s="81">
        <v>252.679</v>
      </c>
      <c r="H48" s="81"/>
      <c r="I48" s="47">
        <v>14140.014</v>
      </c>
      <c r="J48" s="107"/>
      <c r="K48" s="47"/>
      <c r="L48" s="107">
        <v>481.86913</v>
      </c>
      <c r="M48" s="80">
        <f aca="true" t="shared" si="13" ref="M48:M66">SUM(C48:L48)</f>
        <v>84529.608796</v>
      </c>
      <c r="N48" s="65"/>
      <c r="O48" s="80">
        <f t="shared" si="9"/>
        <v>84529.608796</v>
      </c>
      <c r="P48" s="65"/>
      <c r="Q48" s="69">
        <f t="shared" si="10"/>
        <v>84529.608796</v>
      </c>
      <c r="R48" s="80">
        <f t="shared" si="11"/>
        <v>8.198495961933508</v>
      </c>
    </row>
    <row r="49" spans="1:18" ht="23.25" customHeight="1">
      <c r="A49" s="104"/>
      <c r="B49" s="105" t="s">
        <v>86</v>
      </c>
      <c r="C49" s="107">
        <v>6344.85</v>
      </c>
      <c r="D49" s="107">
        <v>15629.699593</v>
      </c>
      <c r="E49" s="81">
        <v>401.256</v>
      </c>
      <c r="F49" s="81">
        <v>24.777</v>
      </c>
      <c r="G49" s="108">
        <v>24056.852</v>
      </c>
      <c r="H49" s="81">
        <v>0</v>
      </c>
      <c r="I49" s="47">
        <v>5011.192</v>
      </c>
      <c r="J49" s="47"/>
      <c r="K49" s="47">
        <v>11.487059</v>
      </c>
      <c r="L49" s="47">
        <v>1405.8022899999999</v>
      </c>
      <c r="M49" s="80">
        <f t="shared" si="13"/>
        <v>52885.915942</v>
      </c>
      <c r="N49" s="68">
        <v>-12734.083999999999</v>
      </c>
      <c r="O49" s="80">
        <f t="shared" si="9"/>
        <v>40151.831942000004</v>
      </c>
      <c r="P49" s="65"/>
      <c r="Q49" s="69">
        <f t="shared" si="10"/>
        <v>40151.831942000004</v>
      </c>
      <c r="R49" s="80">
        <f t="shared" si="11"/>
        <v>3.8943115522415277</v>
      </c>
    </row>
    <row r="50" spans="1:18" ht="17.25" customHeight="1">
      <c r="A50" s="104"/>
      <c r="B50" s="105" t="s">
        <v>87</v>
      </c>
      <c r="C50" s="107">
        <v>10557.552</v>
      </c>
      <c r="D50" s="107">
        <v>569.608</v>
      </c>
      <c r="E50" s="81">
        <v>3.919</v>
      </c>
      <c r="F50" s="81">
        <v>0.051</v>
      </c>
      <c r="G50" s="81">
        <v>2.939</v>
      </c>
      <c r="H50" s="81">
        <v>0</v>
      </c>
      <c r="I50" s="47">
        <v>0.202</v>
      </c>
      <c r="J50" s="47">
        <v>0</v>
      </c>
      <c r="K50" s="107">
        <v>46.99349</v>
      </c>
      <c r="L50" s="47">
        <v>20.13392</v>
      </c>
      <c r="M50" s="80">
        <f t="shared" si="13"/>
        <v>11201.39841</v>
      </c>
      <c r="N50" s="68">
        <v>-53.48175497</v>
      </c>
      <c r="O50" s="80">
        <f t="shared" si="9"/>
        <v>11147.91665503</v>
      </c>
      <c r="P50" s="65"/>
      <c r="Q50" s="69">
        <f>O50+P50</f>
        <v>11147.91665503</v>
      </c>
      <c r="R50" s="80">
        <f t="shared" si="11"/>
        <v>1.0812323750463124</v>
      </c>
    </row>
    <row r="51" spans="1:18" ht="18.75" customHeight="1">
      <c r="A51" s="104"/>
      <c r="B51" s="105" t="s">
        <v>88</v>
      </c>
      <c r="C51" s="107">
        <v>3633.223</v>
      </c>
      <c r="D51" s="107">
        <v>2149.319</v>
      </c>
      <c r="E51" s="81"/>
      <c r="F51" s="81">
        <v>13.439</v>
      </c>
      <c r="G51" s="81"/>
      <c r="H51" s="81"/>
      <c r="I51" s="47">
        <v>205.472</v>
      </c>
      <c r="J51" s="107"/>
      <c r="K51" s="103"/>
      <c r="L51" s="107"/>
      <c r="M51" s="80">
        <f t="shared" si="13"/>
        <v>6001.4529999999995</v>
      </c>
      <c r="N51" s="65"/>
      <c r="O51" s="80">
        <f t="shared" si="9"/>
        <v>6001.4529999999995</v>
      </c>
      <c r="P51" s="65"/>
      <c r="Q51" s="69">
        <f t="shared" si="10"/>
        <v>6001.4529999999995</v>
      </c>
      <c r="R51" s="80">
        <f t="shared" si="11"/>
        <v>0.5820787400658365</v>
      </c>
    </row>
    <row r="52" spans="1:18" ht="26.25" customHeight="1">
      <c r="A52" s="104"/>
      <c r="B52" s="109" t="s">
        <v>89</v>
      </c>
      <c r="C52" s="103">
        <f>SUM(C53:C58)</f>
        <v>82913.1</v>
      </c>
      <c r="D52" s="103">
        <f aca="true" t="shared" si="14" ref="D52:K52">SUM(D53:D58)</f>
        <v>8096.186655999999</v>
      </c>
      <c r="E52" s="103">
        <f t="shared" si="14"/>
        <v>58622.81347900001</v>
      </c>
      <c r="F52" s="103">
        <f t="shared" si="14"/>
        <v>1218.664818</v>
      </c>
      <c r="G52" s="103">
        <f t="shared" si="14"/>
        <v>9482.908415</v>
      </c>
      <c r="H52" s="103">
        <f t="shared" si="14"/>
        <v>0</v>
      </c>
      <c r="I52" s="103">
        <f t="shared" si="14"/>
        <v>3090.353</v>
      </c>
      <c r="J52" s="103">
        <f>SUM(J53:J58)</f>
        <v>105.31631</v>
      </c>
      <c r="K52" s="103">
        <f t="shared" si="14"/>
        <v>0</v>
      </c>
      <c r="L52" s="103">
        <f>L53+L54+L56+L58+L55</f>
        <v>0</v>
      </c>
      <c r="M52" s="80">
        <f t="shared" si="13"/>
        <v>163529.34267800002</v>
      </c>
      <c r="N52" s="103">
        <f>N53+N54+N56+N58+N55+N57</f>
        <v>-31612.644757000002</v>
      </c>
      <c r="O52" s="80">
        <f t="shared" si="9"/>
        <v>131916.697921</v>
      </c>
      <c r="P52" s="103">
        <f>P53+P54+P56+P58+P55</f>
        <v>0</v>
      </c>
      <c r="Q52" s="69">
        <f t="shared" si="10"/>
        <v>131916.697921</v>
      </c>
      <c r="R52" s="80">
        <f t="shared" si="11"/>
        <v>12.794552472459793</v>
      </c>
    </row>
    <row r="53" spans="1:18" ht="32.25" customHeight="1">
      <c r="A53" s="104"/>
      <c r="B53" s="110" t="s">
        <v>90</v>
      </c>
      <c r="C53" s="107">
        <v>20902.538</v>
      </c>
      <c r="D53" s="47">
        <v>146.52299999999968</v>
      </c>
      <c r="E53" s="111">
        <v>0.008635</v>
      </c>
      <c r="F53" s="111">
        <v>86.99</v>
      </c>
      <c r="G53" s="111">
        <v>7931.979</v>
      </c>
      <c r="H53" s="111">
        <v>0</v>
      </c>
      <c r="I53" s="107">
        <v>103.089</v>
      </c>
      <c r="J53" s="107"/>
      <c r="K53" s="3"/>
      <c r="L53" s="47"/>
      <c r="M53" s="80">
        <f t="shared" si="13"/>
        <v>29171.127635</v>
      </c>
      <c r="N53" s="68">
        <v>-28168.576298</v>
      </c>
      <c r="O53" s="80">
        <f t="shared" si="9"/>
        <v>1002.5513370000008</v>
      </c>
      <c r="P53" s="65"/>
      <c r="Q53" s="69">
        <f t="shared" si="10"/>
        <v>1002.5513370000008</v>
      </c>
      <c r="R53" s="80">
        <f t="shared" si="11"/>
        <v>0.09723708893367662</v>
      </c>
    </row>
    <row r="54" spans="1:18" ht="15">
      <c r="A54" s="104"/>
      <c r="B54" s="112" t="s">
        <v>91</v>
      </c>
      <c r="C54" s="107">
        <v>12428.85</v>
      </c>
      <c r="D54" s="47">
        <v>611.880851</v>
      </c>
      <c r="E54" s="81">
        <v>0.165528</v>
      </c>
      <c r="F54" s="81">
        <v>1.512492</v>
      </c>
      <c r="G54" s="81"/>
      <c r="H54" s="81"/>
      <c r="I54" s="47">
        <v>679.064</v>
      </c>
      <c r="J54" s="47">
        <v>0.965365</v>
      </c>
      <c r="K54" s="47"/>
      <c r="L54" s="47"/>
      <c r="M54" s="80">
        <f t="shared" si="13"/>
        <v>13722.438236</v>
      </c>
      <c r="N54" s="68">
        <v>-232.16083999999998</v>
      </c>
      <c r="O54" s="80">
        <f>M54+N54</f>
        <v>13490.277396</v>
      </c>
      <c r="P54" s="65"/>
      <c r="Q54" s="69">
        <f t="shared" si="10"/>
        <v>13490.277396</v>
      </c>
      <c r="R54" s="80">
        <f t="shared" si="11"/>
        <v>1.3084170899617666</v>
      </c>
    </row>
    <row r="55" spans="1:18" ht="38.25" customHeight="1">
      <c r="A55" s="104"/>
      <c r="B55" s="89" t="s">
        <v>92</v>
      </c>
      <c r="C55" s="107">
        <v>302.6</v>
      </c>
      <c r="D55" s="47">
        <v>154.14040400000002</v>
      </c>
      <c r="E55" s="47">
        <v>0</v>
      </c>
      <c r="F55" s="47">
        <v>0</v>
      </c>
      <c r="G55" s="47"/>
      <c r="H55" s="81"/>
      <c r="I55" s="47">
        <v>74.844</v>
      </c>
      <c r="J55" s="47">
        <v>4.065277</v>
      </c>
      <c r="K55" s="47"/>
      <c r="L55" s="47"/>
      <c r="M55" s="80">
        <f t="shared" si="13"/>
        <v>535.649681</v>
      </c>
      <c r="N55" s="68">
        <v>-200.640829</v>
      </c>
      <c r="O55" s="80">
        <f t="shared" si="9"/>
        <v>335.008852</v>
      </c>
      <c r="P55" s="67"/>
      <c r="Q55" s="98">
        <f t="shared" si="10"/>
        <v>335.008852</v>
      </c>
      <c r="R55" s="80">
        <f t="shared" si="11"/>
        <v>0.032492386507577804</v>
      </c>
    </row>
    <row r="56" spans="1:18" ht="15">
      <c r="A56" s="104"/>
      <c r="B56" s="112" t="s">
        <v>93</v>
      </c>
      <c r="C56" s="107">
        <v>31105.184</v>
      </c>
      <c r="D56" s="47">
        <v>2857.711</v>
      </c>
      <c r="E56" s="81">
        <v>58620.987785000005</v>
      </c>
      <c r="F56" s="81">
        <v>498.446326</v>
      </c>
      <c r="G56" s="81">
        <v>1549.994026</v>
      </c>
      <c r="H56" s="81"/>
      <c r="I56" s="47">
        <v>92.148</v>
      </c>
      <c r="J56" s="47"/>
      <c r="K56" s="47"/>
      <c r="L56" s="47"/>
      <c r="M56" s="80">
        <f t="shared" si="13"/>
        <v>94724.47113700002</v>
      </c>
      <c r="N56" s="65"/>
      <c r="O56" s="80">
        <f t="shared" si="9"/>
        <v>94724.47113700002</v>
      </c>
      <c r="P56" s="65"/>
      <c r="Q56" s="69">
        <f t="shared" si="10"/>
        <v>94724.47113700002</v>
      </c>
      <c r="R56" s="80">
        <f t="shared" si="11"/>
        <v>9.187291946271623</v>
      </c>
    </row>
    <row r="57" spans="1:18" ht="74.25" customHeight="1">
      <c r="A57" s="104"/>
      <c r="B57" s="89" t="s">
        <v>94</v>
      </c>
      <c r="C57" s="107">
        <v>14291.924</v>
      </c>
      <c r="D57" s="47">
        <v>3070.0494009999998</v>
      </c>
      <c r="E57" s="81">
        <v>0.001531</v>
      </c>
      <c r="F57" s="81">
        <v>622.454</v>
      </c>
      <c r="G57" s="81"/>
      <c r="H57" s="81"/>
      <c r="I57" s="47">
        <v>1373.8230000000003</v>
      </c>
      <c r="J57" s="47">
        <v>100.285668</v>
      </c>
      <c r="K57" s="47"/>
      <c r="L57" s="47"/>
      <c r="M57" s="80">
        <f t="shared" si="13"/>
        <v>19458.537600000003</v>
      </c>
      <c r="N57" s="74">
        <v>-2376.2667899999997</v>
      </c>
      <c r="O57" s="80">
        <f t="shared" si="9"/>
        <v>17082.27081</v>
      </c>
      <c r="P57" s="65"/>
      <c r="Q57" s="69">
        <f t="shared" si="10"/>
        <v>17082.27081</v>
      </c>
      <c r="R57" s="80">
        <f t="shared" si="11"/>
        <v>1.6568032225776357</v>
      </c>
    </row>
    <row r="58" spans="1:18" ht="15">
      <c r="A58" s="104"/>
      <c r="B58" s="112" t="s">
        <v>95</v>
      </c>
      <c r="C58" s="107">
        <v>3882.004</v>
      </c>
      <c r="D58" s="47">
        <v>1255.8819999999998</v>
      </c>
      <c r="E58" s="81">
        <v>1.65</v>
      </c>
      <c r="F58" s="81">
        <v>9.262</v>
      </c>
      <c r="G58" s="81">
        <v>0.935389</v>
      </c>
      <c r="H58" s="81"/>
      <c r="I58" s="47">
        <v>767.385</v>
      </c>
      <c r="J58" s="47">
        <v>0</v>
      </c>
      <c r="K58" s="47"/>
      <c r="L58" s="47"/>
      <c r="M58" s="80">
        <f t="shared" si="13"/>
        <v>5917.118388999999</v>
      </c>
      <c r="N58" s="68">
        <v>-635</v>
      </c>
      <c r="O58" s="80">
        <f t="shared" si="9"/>
        <v>5282.118388999999</v>
      </c>
      <c r="P58" s="65"/>
      <c r="Q58" s="69">
        <f t="shared" si="10"/>
        <v>5282.118388999999</v>
      </c>
      <c r="R58" s="80">
        <f t="shared" si="11"/>
        <v>0.5123107382075152</v>
      </c>
    </row>
    <row r="59" spans="1:18" s="65" customFormat="1" ht="31.5" customHeight="1">
      <c r="A59" s="113"/>
      <c r="B59" s="114" t="s">
        <v>96</v>
      </c>
      <c r="C59" s="107">
        <v>462.423</v>
      </c>
      <c r="D59" s="47">
        <v>0</v>
      </c>
      <c r="E59" s="81">
        <v>0</v>
      </c>
      <c r="F59" s="81"/>
      <c r="G59" s="81"/>
      <c r="H59" s="81"/>
      <c r="I59" s="47">
        <v>45.511</v>
      </c>
      <c r="J59" s="80">
        <v>0</v>
      </c>
      <c r="K59" s="80"/>
      <c r="L59" s="47"/>
      <c r="M59" s="80">
        <f t="shared" si="13"/>
        <v>507.934</v>
      </c>
      <c r="N59" s="68">
        <v>-207.68236</v>
      </c>
      <c r="O59" s="80">
        <f t="shared" si="9"/>
        <v>300.25164000000007</v>
      </c>
      <c r="Q59" s="69">
        <f t="shared" si="10"/>
        <v>300.25164000000007</v>
      </c>
      <c r="R59" s="80">
        <f t="shared" si="11"/>
        <v>0.029121297178183545</v>
      </c>
    </row>
    <row r="60" spans="1:18" ht="19.5" customHeight="1">
      <c r="A60" s="104"/>
      <c r="B60" s="102" t="s">
        <v>97</v>
      </c>
      <c r="C60" s="80">
        <f>SUM(C61:C62)</f>
        <v>4313.631</v>
      </c>
      <c r="D60" s="80">
        <f>D61+D62</f>
        <v>11079.422</v>
      </c>
      <c r="E60" s="82">
        <f aca="true" t="shared" si="15" ref="E60:L60">E61+E62</f>
        <v>4.925</v>
      </c>
      <c r="F60" s="82">
        <f t="shared" si="15"/>
        <v>0.662967</v>
      </c>
      <c r="G60" s="82">
        <f t="shared" si="15"/>
        <v>1.191</v>
      </c>
      <c r="H60" s="82">
        <f t="shared" si="15"/>
        <v>0</v>
      </c>
      <c r="I60" s="80">
        <f>I61+I62</f>
        <v>1276.289</v>
      </c>
      <c r="J60" s="80">
        <f t="shared" si="15"/>
        <v>0</v>
      </c>
      <c r="K60" s="47">
        <f t="shared" si="15"/>
        <v>0</v>
      </c>
      <c r="L60" s="80">
        <f t="shared" si="15"/>
        <v>1560.55118</v>
      </c>
      <c r="M60" s="80">
        <f t="shared" si="13"/>
        <v>18236.672146999997</v>
      </c>
      <c r="N60" s="80">
        <v>-3.352000000000004</v>
      </c>
      <c r="O60" s="80">
        <f t="shared" si="9"/>
        <v>18233.320147</v>
      </c>
      <c r="P60" s="65">
        <f>P61+P62</f>
        <v>-957.361</v>
      </c>
      <c r="Q60" s="69">
        <f>O60+P60</f>
        <v>17275.959146999998</v>
      </c>
      <c r="R60" s="80">
        <f t="shared" si="11"/>
        <v>1.6755889838201885</v>
      </c>
    </row>
    <row r="61" spans="1:18" ht="19.5" customHeight="1">
      <c r="A61" s="104"/>
      <c r="B61" s="112" t="s">
        <v>98</v>
      </c>
      <c r="C61" s="47">
        <v>3230.17</v>
      </c>
      <c r="D61" s="107">
        <v>10874.901</v>
      </c>
      <c r="E61" s="81">
        <v>4.925</v>
      </c>
      <c r="F61" s="81">
        <v>0.662967</v>
      </c>
      <c r="G61" s="81">
        <v>1.191</v>
      </c>
      <c r="H61" s="81"/>
      <c r="I61" s="47">
        <v>1276.289</v>
      </c>
      <c r="J61" s="47"/>
      <c r="K61" s="80">
        <v>0</v>
      </c>
      <c r="L61" s="107">
        <v>1560.55118</v>
      </c>
      <c r="M61" s="80">
        <f t="shared" si="13"/>
        <v>16948.690147</v>
      </c>
      <c r="N61" s="80">
        <v>-3.352000000000004</v>
      </c>
      <c r="O61" s="80">
        <f t="shared" si="9"/>
        <v>16945.338147000002</v>
      </c>
      <c r="P61" s="65"/>
      <c r="Q61" s="69">
        <f t="shared" si="10"/>
        <v>16945.338147000002</v>
      </c>
      <c r="R61" s="80">
        <f t="shared" si="11"/>
        <v>1.6435221734795422</v>
      </c>
    </row>
    <row r="62" spans="1:18" ht="19.5" customHeight="1">
      <c r="A62" s="104"/>
      <c r="B62" s="112" t="s">
        <v>99</v>
      </c>
      <c r="C62" s="47">
        <v>1083.461</v>
      </c>
      <c r="D62" s="107">
        <v>204.521</v>
      </c>
      <c r="E62" s="111"/>
      <c r="F62" s="111">
        <v>0</v>
      </c>
      <c r="G62" s="111"/>
      <c r="H62" s="111"/>
      <c r="I62" s="47">
        <v>0</v>
      </c>
      <c r="J62" s="80"/>
      <c r="K62" s="80"/>
      <c r="L62" s="107"/>
      <c r="M62" s="80">
        <f t="shared" si="13"/>
        <v>1287.982</v>
      </c>
      <c r="N62" s="74"/>
      <c r="O62" s="80">
        <f t="shared" si="9"/>
        <v>1287.982</v>
      </c>
      <c r="P62" s="47">
        <f>-957.361</f>
        <v>-957.361</v>
      </c>
      <c r="Q62" s="69">
        <f t="shared" si="10"/>
        <v>330.621</v>
      </c>
      <c r="R62" s="80">
        <f t="shared" si="11"/>
        <v>0.032066810340647</v>
      </c>
    </row>
    <row r="63" spans="1:18" ht="23.25" customHeight="1">
      <c r="A63" s="104"/>
      <c r="B63" s="102" t="s">
        <v>79</v>
      </c>
      <c r="C63" s="103">
        <f>C64+C65</f>
        <v>1626.036</v>
      </c>
      <c r="D63" s="103">
        <f>D64+D65</f>
        <v>1245.1350000000002</v>
      </c>
      <c r="E63" s="103">
        <f>E64+E65</f>
        <v>0</v>
      </c>
      <c r="F63" s="103">
        <f>F64+F65</f>
        <v>0</v>
      </c>
      <c r="G63" s="103">
        <f>G64+G65</f>
        <v>0</v>
      </c>
      <c r="H63" s="111"/>
      <c r="I63" s="103">
        <f>I64+I65</f>
        <v>5.784</v>
      </c>
      <c r="J63" s="80"/>
      <c r="K63" s="80">
        <f>K64+K65</f>
        <v>0</v>
      </c>
      <c r="L63" s="103">
        <f>L64+L65</f>
        <v>88.67814</v>
      </c>
      <c r="M63" s="80">
        <f t="shared" si="13"/>
        <v>2965.6331400000004</v>
      </c>
      <c r="N63" s="103">
        <f>N64+N65</f>
        <v>-88.67814</v>
      </c>
      <c r="O63" s="80">
        <f t="shared" si="9"/>
        <v>2876.9550000000004</v>
      </c>
      <c r="P63" s="103">
        <f>P64+P65</f>
        <v>-2876.9550000000004</v>
      </c>
      <c r="Q63" s="69">
        <f t="shared" si="10"/>
        <v>0</v>
      </c>
      <c r="R63" s="80">
        <f t="shared" si="11"/>
        <v>0</v>
      </c>
    </row>
    <row r="64" spans="1:18" ht="15">
      <c r="A64" s="104"/>
      <c r="B64" s="115" t="s">
        <v>100</v>
      </c>
      <c r="C64" s="116">
        <v>0</v>
      </c>
      <c r="D64" s="107">
        <v>0</v>
      </c>
      <c r="E64" s="111">
        <v>0</v>
      </c>
      <c r="F64" s="111">
        <v>0</v>
      </c>
      <c r="G64" s="111"/>
      <c r="H64" s="111">
        <v>0</v>
      </c>
      <c r="I64" s="107"/>
      <c r="J64" s="80"/>
      <c r="K64" s="80"/>
      <c r="L64" s="107"/>
      <c r="M64" s="80">
        <f t="shared" si="13"/>
        <v>0</v>
      </c>
      <c r="N64" s="65"/>
      <c r="O64" s="80">
        <f t="shared" si="9"/>
        <v>0</v>
      </c>
      <c r="P64" s="65">
        <f>-O64</f>
        <v>0</v>
      </c>
      <c r="Q64" s="69"/>
      <c r="R64" s="80">
        <f t="shared" si="11"/>
        <v>0</v>
      </c>
    </row>
    <row r="65" spans="1:18" ht="19.5" customHeight="1">
      <c r="A65" s="104"/>
      <c r="B65" s="115" t="s">
        <v>101</v>
      </c>
      <c r="C65" s="107">
        <v>1626.036</v>
      </c>
      <c r="D65" s="107">
        <v>1245.1350000000002</v>
      </c>
      <c r="E65" s="111">
        <v>0</v>
      </c>
      <c r="F65" s="111">
        <v>0</v>
      </c>
      <c r="G65" s="111"/>
      <c r="H65" s="111">
        <v>0</v>
      </c>
      <c r="I65" s="107">
        <v>5.784</v>
      </c>
      <c r="J65" s="80"/>
      <c r="K65" s="80"/>
      <c r="L65" s="107">
        <v>88.67814</v>
      </c>
      <c r="M65" s="80">
        <f t="shared" si="13"/>
        <v>2965.6331400000004</v>
      </c>
      <c r="N65" s="68">
        <v>-88.67814</v>
      </c>
      <c r="O65" s="80">
        <f t="shared" si="9"/>
        <v>2876.9550000000004</v>
      </c>
      <c r="P65" s="65">
        <f>-O65</f>
        <v>-2876.9550000000004</v>
      </c>
      <c r="Q65" s="69">
        <f t="shared" si="10"/>
        <v>0</v>
      </c>
      <c r="R65" s="80">
        <f t="shared" si="11"/>
        <v>0</v>
      </c>
    </row>
    <row r="66" spans="1:18" ht="34.5" customHeight="1">
      <c r="A66" s="104"/>
      <c r="B66" s="117" t="s">
        <v>102</v>
      </c>
      <c r="C66" s="107">
        <v>-954.76</v>
      </c>
      <c r="D66" s="107">
        <v>-334.13859999999994</v>
      </c>
      <c r="E66" s="111">
        <v>-9.799</v>
      </c>
      <c r="F66" s="111">
        <v>-9.94</v>
      </c>
      <c r="G66" s="111">
        <v>-52.4</v>
      </c>
      <c r="H66" s="111"/>
      <c r="I66" s="111">
        <v>-45.571</v>
      </c>
      <c r="J66" s="80"/>
      <c r="K66" s="107"/>
      <c r="L66" s="107"/>
      <c r="M66" s="80">
        <f t="shared" si="13"/>
        <v>-1406.6086</v>
      </c>
      <c r="N66" s="65"/>
      <c r="O66" s="80">
        <f t="shared" si="9"/>
        <v>-1406.6086</v>
      </c>
      <c r="P66" s="65"/>
      <c r="Q66" s="69">
        <f t="shared" si="10"/>
        <v>-1406.6086</v>
      </c>
      <c r="R66" s="80">
        <f t="shared" si="11"/>
        <v>-0.1364264556689472</v>
      </c>
    </row>
    <row r="67" spans="2:18" ht="12" customHeight="1">
      <c r="B67" s="117"/>
      <c r="C67" s="107"/>
      <c r="D67" s="107"/>
      <c r="E67" s="111"/>
      <c r="F67" s="111"/>
      <c r="G67" s="111"/>
      <c r="H67" s="111"/>
      <c r="I67" s="3"/>
      <c r="J67" s="80"/>
      <c r="K67" s="107"/>
      <c r="L67" s="107"/>
      <c r="M67" s="80"/>
      <c r="N67" s="65"/>
      <c r="O67" s="80"/>
      <c r="P67" s="65"/>
      <c r="Q67" s="69"/>
      <c r="R67" s="80"/>
    </row>
    <row r="68" spans="2:18" ht="34.5" customHeight="1" thickBot="1">
      <c r="B68" s="118" t="s">
        <v>103</v>
      </c>
      <c r="C68" s="119">
        <f aca="true" t="shared" si="16" ref="C68:L68">C20-C46</f>
        <v>-27172.465305000005</v>
      </c>
      <c r="D68" s="119">
        <f t="shared" si="16"/>
        <v>1094.8908319999973</v>
      </c>
      <c r="E68" s="120">
        <f t="shared" si="16"/>
        <v>-2871.4627750000145</v>
      </c>
      <c r="F68" s="120">
        <f t="shared" si="16"/>
        <v>1175.898541</v>
      </c>
      <c r="G68" s="120">
        <f t="shared" si="16"/>
        <v>-2938.252388999994</v>
      </c>
      <c r="H68" s="120">
        <f t="shared" si="16"/>
        <v>0</v>
      </c>
      <c r="I68" s="119">
        <f t="shared" si="16"/>
        <v>1820.737000000001</v>
      </c>
      <c r="J68" s="119">
        <f t="shared" si="16"/>
        <v>2.8842520000000036</v>
      </c>
      <c r="K68" s="119">
        <f t="shared" si="16"/>
        <v>96.57512493000002</v>
      </c>
      <c r="L68" s="119">
        <f t="shared" si="16"/>
        <v>-16.42867999999953</v>
      </c>
      <c r="M68" s="119">
        <f>SUM(C68:L68)</f>
        <v>-28807.623399070017</v>
      </c>
      <c r="N68" s="119">
        <f>N20-N46</f>
        <v>0</v>
      </c>
      <c r="O68" s="119">
        <f>O20-O46</f>
        <v>-28807.623399070115</v>
      </c>
      <c r="P68" s="119">
        <f>P20-P46</f>
        <v>-20.5949999999998</v>
      </c>
      <c r="Q68" s="121">
        <f>Q20-Q46</f>
        <v>-28828.218399070116</v>
      </c>
      <c r="R68" s="122">
        <f>Q68/$Q$11*100</f>
        <v>-2.7960384000463723</v>
      </c>
    </row>
    <row r="69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2019-11-22T13:30:53Z</cp:lastPrinted>
  <dcterms:created xsi:type="dcterms:W3CDTF">2019-11-22T13:18:01Z</dcterms:created>
  <dcterms:modified xsi:type="dcterms:W3CDTF">2019-11-22T13:38:12Z</dcterms:modified>
  <cp:category/>
  <cp:version/>
  <cp:contentType/>
  <cp:contentStatus/>
</cp:coreProperties>
</file>