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1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'!$A$1:$F$21</definedName>
    <definedName name="_xlnm.Print_Area" localSheetId="2">'A 3 ch personal pe bugete'!$B$2:$M$14</definedName>
    <definedName name="_xlnm.Print_Area" localSheetId="3">'A 4 OPC BS p'!$B$1:$I$66</definedName>
    <definedName name="_xlnm.Print_Area" localSheetId="1">'Anexa 2 '!$A$2:$H$51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<sst xmlns="http://schemas.openxmlformats.org/spreadsheetml/2006/main" count="187" uniqueCount="168">
  <si>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</si>
  <si>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</si>
  <si>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</si>
  <si>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</si>
  <si>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</si>
  <si>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</si>
  <si>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</si>
  <si>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</si>
  <si>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</si>
  <si>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</si>
  <si>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</si>
  <si>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</si>
  <si>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</si>
  <si>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</si>
  <si>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</si>
  <si>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</si>
  <si>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</si>
  <si>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</si>
  <si>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</si>
  <si>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</si>
  <si>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</si>
  <si>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</si>
  <si>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</si>
  <si>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</si>
  <si>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</si>
  <si>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</si>
  <si>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</si>
  <si>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</si>
  <si>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</si>
  <si>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</si>
  <si>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</si>
  <si>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</si>
  <si>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</si>
  <si>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</si>
  <si>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</si>
  <si>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</si>
  <si>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</si>
  <si>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</si>
  <si>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</si>
  <si>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</si>
  <si>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</si>
  <si>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</si>
  <si>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</si>
  <si>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</si>
  <si>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</si>
  <si>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</si>
  <si>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</si>
  <si>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</si>
  <si>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</si>
  <si>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</si>
  <si>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</si>
  <si>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</si>
  <si>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</si>
  <si>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</si>
  <si>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</si>
  <si>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</si>
  <si>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</si>
  <si>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</si>
  <si>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</si>
  <si>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</si>
  <si>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</si>
  <si>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</si>
  <si>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</si>
  <si>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</si>
  <si>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</si>
  <si>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</si>
  <si>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</si>
  <si>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</si>
  <si>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</si>
  <si>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</si>
  <si>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</si>
  <si>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</si>
  <si>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</si>
  <si>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</si>
  <si>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</si>
  <si>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</si>
  <si>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</si>
  <si>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</si>
  <si>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</si>
  <si>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</si>
  <si>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</si>
  <si>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</si>
  <si>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</si>
  <si>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</si>
  <si>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</si>
  <si>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</si>
  <si>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</si>
  <si>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</si>
  <si>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</si>
  <si>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</si>
  <si>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</si>
  <si>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</si>
  <si>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</si>
  <si>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</si>
  <si>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</si>
  <si>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</si>
  <si>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</si>
  <si>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</si>
  <si>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</si>
  <si>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</si>
  <si>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</si>
  <si>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</si>
  <si>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</si>
  <si>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</si>
  <si>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</si>
  <si>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</si>
  <si>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</si>
  <si>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</si>
  <si>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</si>
  <si>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</si>
  <si>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</si>
  <si>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</si>
  <si>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</si>
  <si>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</si>
  <si>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</si>
  <si>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</si>
  <si>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</si>
  <si>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</si>
  <si>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</si>
  <si>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</si>
  <si>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</si>
  <si>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</si>
  <si>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</si>
  <si>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</si>
  <si>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</si>
  <si>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</si>
  <si>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</si>
  <si>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</si>
  <si>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</si>
  <si>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</si>
  <si>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</si>
  <si>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</si>
  <si>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</si>
  <si>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</si>
  <si>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</si>
  <si>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</si>
  <si>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</si>
  <si>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</si>
  <si>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</si>
  <si>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</si>
  <si>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</si>
  <si>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</si>
  <si>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</si>
  <si>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>CHELTUIELI DE PERSONAL  2016</t>
  </si>
  <si>
    <t>Program 2016 
iniţial</t>
  </si>
  <si>
    <t>Program           2016 
actualizat</t>
  </si>
  <si>
    <t>Ministerul Energiei</t>
  </si>
  <si>
    <t>Academia Oamenilor de Ştiinţă din România</t>
  </si>
  <si>
    <t>Ministerul pentru Consultare Publică şi Dialog Civic</t>
  </si>
  <si>
    <t>Ministerul Comunicațiilor și pentru Societatea Informationala</t>
  </si>
  <si>
    <t>Ministerul Economiei, Comertului si Relațiilor cu Mediul de Afaceri</t>
  </si>
  <si>
    <t>Program    2016            iniţial</t>
  </si>
  <si>
    <t>Program     2016     actualizat</t>
  </si>
  <si>
    <t xml:space="preserve">   -pe anul 2016 -</t>
  </si>
  <si>
    <t>Trimestrul III iniţial</t>
  </si>
  <si>
    <t>Trimestrul III actualizat</t>
  </si>
  <si>
    <t>Execuţie trimestrul III</t>
  </si>
  <si>
    <t>Grad de realizare trim.III 2016</t>
  </si>
  <si>
    <t>Trimestrul III
iniţial</t>
  </si>
  <si>
    <t>Trimestrul III 
actualizat</t>
  </si>
  <si>
    <t>Program trim. III 2016</t>
  </si>
  <si>
    <t>Realizari trim. III 2016</t>
  </si>
  <si>
    <t>% din program trim.III</t>
  </si>
  <si>
    <t>Program Trim. III</t>
  </si>
  <si>
    <t>Execuţie trim. III</t>
  </si>
  <si>
    <t>Consiliul de Monitorizare a Implementării Convenției</t>
  </si>
  <si>
    <t>TVA, din care:</t>
  </si>
  <si>
    <t>TVA (independent de schemele de tip swap)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</si>
</sst>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9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5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5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80" fontId="21" fillId="0" borderId="0">
      <alignment/>
      <protection/>
    </xf>
    <xf numFmtId="180" fontId="86" fillId="0" borderId="0">
      <alignment/>
      <protection/>
    </xf>
    <xf numFmtId="180" fontId="86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7" fillId="0" borderId="17">
      <alignment/>
      <protection/>
    </xf>
    <xf numFmtId="0" fontId="87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42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3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14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Alignment="1">
      <alignment horizontal="left" wrapText="1" indent="1"/>
    </xf>
    <xf numFmtId="168" fontId="72" fillId="50" borderId="0" xfId="0" applyNumberFormat="1" applyFont="1" applyFill="1" applyAlignment="1">
      <alignment horizontal="center" vertical="center"/>
    </xf>
    <xf numFmtId="168" fontId="72" fillId="50" borderId="0" xfId="0" applyNumberFormat="1" applyFont="1" applyFill="1" applyBorder="1" applyAlignment="1" applyProtection="1">
      <alignment horizontal="center" vertical="center"/>
      <protection/>
    </xf>
    <xf numFmtId="168" fontId="72" fillId="50" borderId="0" xfId="0" applyNumberFormat="1" applyFont="1" applyFill="1" applyBorder="1" applyAlignment="1">
      <alignment horizontal="center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168" fontId="76" fillId="5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3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25" xfId="575" applyFont="1" applyBorder="1" applyAlignment="1">
      <alignment horizontal="center" vertical="center" wrapText="1"/>
      <protection/>
    </xf>
    <xf numFmtId="0" fontId="0" fillId="0" borderId="0" xfId="575" applyFont="1" applyAlignment="1">
      <alignment horizontal="center" vertical="center"/>
      <protection/>
    </xf>
    <xf numFmtId="168" fontId="0" fillId="0" borderId="25" xfId="575" applyNumberFormat="1" applyFont="1" applyBorder="1">
      <alignment/>
      <protection/>
    </xf>
    <xf numFmtId="168" fontId="0" fillId="0" borderId="25" xfId="601" applyNumberFormat="1" applyFont="1" applyBorder="1" applyAlignment="1">
      <alignment/>
    </xf>
    <xf numFmtId="172" fontId="0" fillId="0" borderId="25" xfId="601" applyNumberFormat="1" applyFont="1" applyBorder="1" applyAlignment="1">
      <alignment/>
    </xf>
    <xf numFmtId="168" fontId="0" fillId="0" borderId="0" xfId="575" applyNumberFormat="1" applyFont="1">
      <alignment/>
      <protection/>
    </xf>
    <xf numFmtId="3" fontId="0" fillId="0" borderId="0" xfId="575" applyNumberFormat="1" applyFont="1">
      <alignment/>
      <protection/>
    </xf>
    <xf numFmtId="168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4" applyNumberFormat="1" applyFont="1" applyFill="1" applyBorder="1">
      <alignment/>
      <protection/>
    </xf>
    <xf numFmtId="0" fontId="80" fillId="0" borderId="0" xfId="574" applyFont="1" applyFill="1" applyBorder="1">
      <alignment/>
      <protection/>
    </xf>
    <xf numFmtId="0" fontId="81" fillId="0" borderId="0" xfId="574" applyFont="1" applyFill="1" applyBorder="1">
      <alignment/>
      <protection/>
    </xf>
    <xf numFmtId="0" fontId="81" fillId="0" borderId="0" xfId="574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0" fontId="81" fillId="50" borderId="0" xfId="574" applyFont="1" applyFill="1" applyBorder="1" applyAlignment="1">
      <alignment/>
      <protection/>
    </xf>
    <xf numFmtId="0" fontId="80" fillId="50" borderId="0" xfId="574" applyFont="1" applyFill="1" applyBorder="1" applyAlignment="1">
      <alignment vertical="top" wrapText="1"/>
      <protection/>
    </xf>
    <xf numFmtId="4" fontId="80" fillId="50" borderId="0" xfId="574" applyNumberFormat="1" applyFont="1" applyFill="1" applyBorder="1">
      <alignment/>
      <protection/>
    </xf>
    <xf numFmtId="0" fontId="80" fillId="50" borderId="0" xfId="574" applyFont="1" applyFill="1" applyBorder="1">
      <alignment/>
      <protection/>
    </xf>
    <xf numFmtId="0" fontId="81" fillId="50" borderId="0" xfId="574" applyFont="1" applyFill="1" applyBorder="1">
      <alignment/>
      <protection/>
    </xf>
    <xf numFmtId="0" fontId="0" fillId="0" borderId="28" xfId="575" applyFont="1" applyBorder="1" applyAlignment="1">
      <alignment horizontal="center" vertical="center" wrapText="1"/>
      <protection/>
    </xf>
    <xf numFmtId="168" fontId="0" fillId="0" borderId="28" xfId="575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50" borderId="0" xfId="0" applyFont="1" applyFill="1" applyBorder="1" applyAlignment="1">
      <alignment/>
    </xf>
    <xf numFmtId="0" fontId="22" fillId="50" borderId="0" xfId="574" applyFont="1" applyFill="1" applyBorder="1">
      <alignment/>
      <protection/>
    </xf>
    <xf numFmtId="0" fontId="0" fillId="50" borderId="0" xfId="575" applyFont="1" applyFill="1">
      <alignment/>
      <protection/>
    </xf>
    <xf numFmtId="0" fontId="0" fillId="50" borderId="0" xfId="575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168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3" applyFont="1" applyFill="1" applyBorder="1" applyAlignment="1">
      <alignment horizontal="center"/>
      <protection/>
    </xf>
    <xf numFmtId="168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3" applyFont="1" applyFill="1" applyBorder="1" applyAlignment="1">
      <alignment horizontal="center" wrapText="1"/>
      <protection/>
    </xf>
    <xf numFmtId="170" fontId="79" fillId="50" borderId="27" xfId="0" applyNumberFormat="1" applyFont="1" applyFill="1" applyBorder="1" applyAlignment="1">
      <alignment/>
    </xf>
    <xf numFmtId="168" fontId="79" fillId="50" borderId="27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5" applyFont="1" applyFill="1" applyBorder="1" applyAlignment="1">
      <alignment vertical="center"/>
      <protection/>
    </xf>
    <xf numFmtId="0" fontId="0" fillId="50" borderId="0" xfId="575" applyFont="1" applyFill="1" applyBorder="1" applyAlignment="1">
      <alignment vertical="center" wrapText="1"/>
      <protection/>
    </xf>
    <xf numFmtId="0" fontId="79" fillId="50" borderId="27" xfId="575" applyFont="1" applyFill="1" applyBorder="1" applyAlignment="1">
      <alignment vertical="center"/>
      <protection/>
    </xf>
    <xf numFmtId="0" fontId="34" fillId="50" borderId="0" xfId="0" applyFont="1" applyFill="1" applyBorder="1" applyAlignment="1">
      <alignment vertical="top" wrapText="1"/>
    </xf>
    <xf numFmtId="172" fontId="72" fillId="50" borderId="0" xfId="594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84" fillId="0" borderId="30" xfId="0" applyFont="1" applyBorder="1" applyAlignment="1">
      <alignment horizontal="justify" wrapText="1"/>
    </xf>
    <xf numFmtId="0" fontId="84" fillId="0" borderId="31" xfId="0" applyFont="1" applyBorder="1" applyAlignment="1">
      <alignment horizontal="justify" wrapText="1"/>
    </xf>
    <xf numFmtId="168" fontId="72" fillId="50" borderId="29" xfId="0" applyNumberFormat="1" applyFont="1" applyFill="1" applyBorder="1" applyAlignment="1" applyProtection="1">
      <alignment horizontal="center" vertical="center"/>
      <protection locked="0"/>
    </xf>
    <xf numFmtId="3" fontId="81" fillId="0" borderId="0" xfId="574" applyNumberFormat="1" applyFont="1" applyFill="1" applyBorder="1">
      <alignment/>
      <protection/>
    </xf>
    <xf numFmtId="168" fontId="50" fillId="46" borderId="0" xfId="510" applyNumberFormat="1" applyBorder="1" applyAlignment="1" applyProtection="1">
      <alignment horizontal="center"/>
      <protection locked="0"/>
    </xf>
    <xf numFmtId="0" fontId="0" fillId="51" borderId="0" xfId="0" applyFill="1" applyAlignment="1">
      <alignment/>
    </xf>
    <xf numFmtId="0" fontId="79" fillId="51" borderId="32" xfId="0" applyFont="1" applyFill="1" applyBorder="1" applyAlignment="1">
      <alignment horizontal="center"/>
    </xf>
    <xf numFmtId="0" fontId="0" fillId="51" borderId="32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7" xfId="594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4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3" xfId="573" applyFont="1" applyFill="1" applyBorder="1" applyAlignment="1">
      <alignment horizontal="center" vertical="center" wrapText="1"/>
      <protection/>
    </xf>
    <xf numFmtId="0" fontId="79" fillId="51" borderId="33" xfId="575" applyFont="1" applyFill="1" applyBorder="1" applyAlignment="1">
      <alignment horizontal="center" vertical="center" wrapText="1"/>
      <protection/>
    </xf>
    <xf numFmtId="0" fontId="79" fillId="51" borderId="33" xfId="575" applyFont="1" applyFill="1" applyBorder="1" applyAlignment="1">
      <alignment horizontal="center" vertical="center" wrapText="1"/>
      <protection/>
    </xf>
    <xf numFmtId="0" fontId="0" fillId="53" borderId="29" xfId="0" applyFont="1" applyFill="1" applyBorder="1" applyAlignment="1">
      <alignment horizontal="left" vertical="center" wrapText="1"/>
    </xf>
    <xf numFmtId="0" fontId="80" fillId="50" borderId="29" xfId="574" applyFont="1" applyFill="1" applyBorder="1" applyAlignment="1">
      <alignment horizontal="center"/>
      <protection/>
    </xf>
    <xf numFmtId="0" fontId="81" fillId="50" borderId="29" xfId="574" applyFont="1" applyFill="1" applyBorder="1">
      <alignment/>
      <protection/>
    </xf>
    <xf numFmtId="0" fontId="79" fillId="50" borderId="29" xfId="574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83" fillId="53" borderId="0" xfId="0" applyFont="1" applyFill="1" applyBorder="1" applyAlignment="1">
      <alignment/>
    </xf>
    <xf numFmtId="0" fontId="34" fillId="53" borderId="0" xfId="0" applyFont="1" applyFill="1" applyBorder="1" applyAlignment="1">
      <alignment vertical="top" wrapText="1"/>
    </xf>
    <xf numFmtId="0" fontId="71" fillId="53" borderId="0" xfId="0" applyFont="1" applyFill="1" applyBorder="1" applyAlignment="1" quotePrefix="1">
      <alignment horizontal="center" vertical="center" wrapText="1"/>
    </xf>
    <xf numFmtId="0" fontId="41" fillId="53" borderId="0" xfId="0" applyFont="1" applyFill="1" applyBorder="1" applyAlignment="1">
      <alignment horizontal="center" vertical="center"/>
    </xf>
    <xf numFmtId="172" fontId="0" fillId="53" borderId="0" xfId="599" applyNumberFormat="1" applyFont="1" applyFill="1" applyBorder="1" applyAlignment="1">
      <alignment horizontal="right" vertical="center"/>
    </xf>
    <xf numFmtId="0" fontId="79" fillId="53" borderId="0" xfId="574" applyFont="1" applyFill="1" applyBorder="1" applyAlignment="1">
      <alignment horizontal="left" vertical="center"/>
      <protection/>
    </xf>
    <xf numFmtId="0" fontId="81" fillId="53" borderId="0" xfId="574" applyFont="1" applyFill="1" applyBorder="1" applyAlignment="1">
      <alignment vertical="top" wrapText="1"/>
      <protection/>
    </xf>
    <xf numFmtId="168" fontId="89" fillId="54" borderId="0" xfId="0" applyNumberFormat="1" applyFont="1" applyFill="1" applyBorder="1" applyAlignment="1" applyProtection="1">
      <alignment horizontal="center"/>
      <protection locked="0"/>
    </xf>
    <xf numFmtId="172" fontId="72" fillId="51" borderId="0" xfId="0" applyNumberFormat="1" applyFont="1" applyFill="1" applyBorder="1" applyAlignment="1" applyProtection="1">
      <alignment horizontal="right" vertical="center"/>
      <protection/>
    </xf>
    <xf numFmtId="0" fontId="81" fillId="50" borderId="34" xfId="574" applyFont="1" applyFill="1" applyBorder="1" applyAlignment="1">
      <alignment horizontal="center" vertical="center"/>
      <protection/>
    </xf>
    <xf numFmtId="49" fontId="81" fillId="50" borderId="34" xfId="574" applyNumberFormat="1" applyFont="1" applyFill="1" applyBorder="1" applyAlignment="1" quotePrefix="1">
      <alignment horizontal="center" vertical="center" wrapText="1"/>
      <protection/>
    </xf>
    <xf numFmtId="49" fontId="81" fillId="50" borderId="34" xfId="574" applyNumberFormat="1" applyFont="1" applyFill="1" applyBorder="1" applyAlignment="1">
      <alignment horizontal="center" vertical="center" wrapText="1"/>
      <protection/>
    </xf>
    <xf numFmtId="49" fontId="81" fillId="50" borderId="34" xfId="574" applyNumberFormat="1" applyFont="1" applyFill="1" applyBorder="1" applyAlignment="1">
      <alignment horizontal="center" vertical="center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168" fontId="81" fillId="0" borderId="0" xfId="574" applyNumberFormat="1" applyFont="1" applyFill="1" applyBorder="1">
      <alignment/>
      <protection/>
    </xf>
    <xf numFmtId="168" fontId="0" fillId="53" borderId="0" xfId="575" applyNumberFormat="1" applyFont="1" applyFill="1" applyBorder="1" applyAlignment="1">
      <alignment horizontal="right" vertical="center"/>
      <protection/>
    </xf>
    <xf numFmtId="168" fontId="79" fillId="50" borderId="27" xfId="575" applyNumberFormat="1" applyFont="1" applyFill="1" applyBorder="1" applyAlignment="1">
      <alignment horizontal="right" vertical="center"/>
      <protection/>
    </xf>
    <xf numFmtId="168" fontId="0" fillId="53" borderId="0" xfId="572" applyNumberFormat="1" applyFont="1" applyFill="1" applyAlignment="1" applyProtection="1">
      <alignment horizontal="right" vertical="center"/>
      <protection/>
    </xf>
    <xf numFmtId="168" fontId="0" fillId="53" borderId="0" xfId="572" applyNumberFormat="1" applyFont="1" applyFill="1" applyBorder="1" applyAlignment="1" applyProtection="1">
      <alignment horizontal="right" vertical="center"/>
      <protection/>
    </xf>
    <xf numFmtId="172" fontId="0" fillId="53" borderId="0" xfId="572" applyNumberFormat="1" applyFont="1" applyFill="1" applyAlignment="1" applyProtection="1">
      <alignment horizontal="right" vertical="center"/>
      <protection/>
    </xf>
    <xf numFmtId="168" fontId="0" fillId="53" borderId="0" xfId="575" applyNumberFormat="1" applyFont="1" applyFill="1" applyAlignment="1">
      <alignment horizontal="right" vertical="center"/>
      <protection/>
    </xf>
    <xf numFmtId="172" fontId="79" fillId="53" borderId="27" xfId="572" applyNumberFormat="1" applyFont="1" applyFill="1" applyBorder="1" applyAlignment="1" applyProtection="1">
      <alignment horizontal="right" vertical="center"/>
      <protection/>
    </xf>
    <xf numFmtId="168" fontId="79" fillId="53" borderId="0" xfId="574" applyNumberFormat="1" applyFont="1" applyFill="1" applyBorder="1" applyAlignment="1">
      <alignment horizontal="right" vertical="center" wrapText="1"/>
      <protection/>
    </xf>
    <xf numFmtId="172" fontId="79" fillId="53" borderId="0" xfId="599" applyNumberFormat="1" applyFont="1" applyFill="1" applyBorder="1" applyAlignment="1">
      <alignment horizontal="right" vertical="center"/>
    </xf>
    <xf numFmtId="168" fontId="0" fillId="53" borderId="0" xfId="574" applyNumberFormat="1" applyFont="1" applyFill="1" applyBorder="1" applyAlignment="1">
      <alignment vertical="center"/>
      <protection/>
    </xf>
    <xf numFmtId="168" fontId="0" fillId="53" borderId="29" xfId="574" applyNumberFormat="1" applyFont="1" applyFill="1" applyBorder="1" applyAlignment="1">
      <alignment vertical="center"/>
      <protection/>
    </xf>
    <xf numFmtId="172" fontId="0" fillId="53" borderId="29" xfId="599" applyNumberFormat="1" applyFont="1" applyFill="1" applyBorder="1" applyAlignment="1">
      <alignment horizontal="right" vertical="center"/>
    </xf>
    <xf numFmtId="168" fontId="79" fillId="53" borderId="27" xfId="575" applyNumberFormat="1" applyFont="1" applyFill="1" applyBorder="1" applyAlignment="1">
      <alignment horizontal="right" vertical="center"/>
      <protection/>
    </xf>
    <xf numFmtId="170" fontId="0" fillId="0" borderId="0" xfId="572" applyNumberFormat="1" applyFont="1" applyFill="1" applyAlignment="1" applyProtection="1">
      <alignment horizontal="right"/>
      <protection/>
    </xf>
    <xf numFmtId="170" fontId="0" fillId="0" borderId="0" xfId="572" applyNumberFormat="1" applyFont="1" applyFill="1" applyBorder="1" applyAlignment="1" applyProtection="1">
      <alignment horizontal="right"/>
      <protection/>
    </xf>
    <xf numFmtId="170" fontId="41" fillId="0" borderId="0" xfId="572" applyNumberFormat="1" applyFont="1" applyFill="1" applyAlignment="1" applyProtection="1">
      <alignment horizontal="right"/>
      <protection/>
    </xf>
    <xf numFmtId="170" fontId="90" fillId="0" borderId="0" xfId="572" applyNumberFormat="1" applyFont="1" applyFill="1" applyAlignment="1" applyProtection="1">
      <alignment horizontal="right"/>
      <protection/>
    </xf>
    <xf numFmtId="0" fontId="41" fillId="53" borderId="29" xfId="0" applyFont="1" applyFill="1" applyBorder="1" applyAlignment="1">
      <alignment horizontal="center" vertical="center"/>
    </xf>
    <xf numFmtId="168" fontId="71" fillId="50" borderId="0" xfId="0" applyNumberFormat="1" applyFont="1" applyFill="1" applyBorder="1" applyAlignment="1" applyProtection="1">
      <alignment horizontal="left" indent="7"/>
      <protection locked="0"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3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5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4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0" borderId="0" xfId="574" applyFont="1" applyFill="1" applyBorder="1" applyAlignment="1">
      <alignment horizontal="center"/>
      <protection/>
    </xf>
    <xf numFmtId="0" fontId="81" fillId="51" borderId="0" xfId="574" applyFont="1" applyFill="1" applyBorder="1" applyAlignment="1">
      <alignment horizontal="center" vertical="center" wrapText="1"/>
      <protection/>
    </xf>
    <xf numFmtId="0" fontId="81" fillId="51" borderId="23" xfId="574" applyFont="1" applyFill="1" applyBorder="1" applyAlignment="1">
      <alignment horizontal="center" vertical="center" wrapText="1"/>
      <protection/>
    </xf>
    <xf numFmtId="0" fontId="81" fillId="51" borderId="0" xfId="574" applyFont="1" applyFill="1" applyBorder="1" applyAlignment="1">
      <alignment horizontal="center" vertical="center"/>
      <protection/>
    </xf>
    <xf numFmtId="0" fontId="81" fillId="51" borderId="23" xfId="574" applyFont="1" applyFill="1" applyBorder="1" applyAlignment="1">
      <alignment horizontal="center" vertical="center"/>
      <protection/>
    </xf>
    <xf numFmtId="4" fontId="81" fillId="51" borderId="23" xfId="574" applyNumberFormat="1" applyFont="1" applyFill="1" applyBorder="1" applyAlignment="1">
      <alignment horizontal="center" vertical="center" wrapText="1"/>
      <protection/>
    </xf>
    <xf numFmtId="4" fontId="81" fillId="51" borderId="24" xfId="574" applyNumberFormat="1" applyFont="1" applyFill="1" applyBorder="1" applyAlignment="1">
      <alignment horizontal="center" vertical="center" wrapText="1"/>
      <protection/>
    </xf>
    <xf numFmtId="4" fontId="81" fillId="51" borderId="0" xfId="574" applyNumberFormat="1" applyFont="1" applyFill="1" applyBorder="1" applyAlignment="1">
      <alignment horizontal="center" vertical="center" wrapText="1"/>
      <protection/>
    </xf>
    <xf numFmtId="0" fontId="81" fillId="51" borderId="24" xfId="574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48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26"/>
      <c r="B1" s="126"/>
      <c r="C1" s="126"/>
      <c r="D1" s="126"/>
      <c r="E1" s="126"/>
      <c r="F1" s="126"/>
      <c r="G1" s="126"/>
      <c r="H1" s="126"/>
      <c r="I1" s="126"/>
    </row>
    <row r="2" spans="1:9" ht="12.75">
      <c r="A2" s="126"/>
      <c r="B2" s="126"/>
      <c r="C2" s="126"/>
      <c r="D2" s="126"/>
      <c r="E2" s="126"/>
      <c r="F2" s="127" t="s">
        <v>42</v>
      </c>
      <c r="G2" s="126"/>
      <c r="H2" s="126"/>
      <c r="I2" s="126"/>
    </row>
    <row r="3" spans="1:9" ht="15.75">
      <c r="A3" s="219"/>
      <c r="B3" s="219"/>
      <c r="C3" s="219"/>
      <c r="D3" s="219"/>
      <c r="E3" s="219"/>
      <c r="F3" s="219"/>
      <c r="G3" s="219"/>
      <c r="H3" s="219"/>
      <c r="I3" s="219"/>
    </row>
    <row r="4" spans="1:9" ht="34.5" customHeight="1">
      <c r="A4" s="220" t="s">
        <v>43</v>
      </c>
      <c r="B4" s="220"/>
      <c r="C4" s="220"/>
      <c r="D4" s="220"/>
      <c r="E4" s="220"/>
      <c r="F4" s="220"/>
      <c r="G4" s="220"/>
      <c r="H4" s="220"/>
      <c r="I4" s="220"/>
    </row>
    <row r="5" spans="1:9" ht="14.25">
      <c r="A5" s="221" t="s">
        <v>153</v>
      </c>
      <c r="B5" s="221"/>
      <c r="C5" s="221"/>
      <c r="D5" s="221"/>
      <c r="E5" s="221"/>
      <c r="F5" s="221"/>
      <c r="G5" s="221"/>
      <c r="H5" s="221"/>
      <c r="I5" s="221"/>
    </row>
    <row r="6" spans="1:9" ht="33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2.75">
      <c r="A7" s="128"/>
      <c r="B7" s="128"/>
      <c r="C7" s="128"/>
      <c r="D7" s="128"/>
      <c r="E7" s="128"/>
      <c r="F7" s="129" t="s">
        <v>44</v>
      </c>
      <c r="G7" s="128"/>
      <c r="H7" s="128"/>
      <c r="I7" s="128"/>
    </row>
    <row r="8" spans="1:9" ht="12.75">
      <c r="A8" s="162"/>
      <c r="B8" s="162"/>
      <c r="C8" s="162"/>
      <c r="D8" s="162"/>
      <c r="E8" s="162"/>
      <c r="F8" s="162"/>
      <c r="G8" s="59"/>
      <c r="H8" s="59"/>
      <c r="I8" s="59"/>
    </row>
    <row r="9" spans="1:14" ht="12.75">
      <c r="A9" s="161"/>
      <c r="B9" s="160" t="s">
        <v>45</v>
      </c>
      <c r="C9" s="160"/>
      <c r="D9" s="160" t="s">
        <v>46</v>
      </c>
      <c r="E9" s="160"/>
      <c r="F9" s="160" t="s">
        <v>47</v>
      </c>
      <c r="G9" s="60" t="s">
        <v>45</v>
      </c>
      <c r="H9" s="60" t="s">
        <v>46</v>
      </c>
      <c r="I9" s="60" t="s">
        <v>47</v>
      </c>
      <c r="N9" s="155"/>
    </row>
    <row r="10" spans="1:9" ht="12.75">
      <c r="A10" s="159"/>
      <c r="B10" s="158"/>
      <c r="C10" s="158"/>
      <c r="D10" s="158"/>
      <c r="E10" s="158"/>
      <c r="F10" s="158"/>
      <c r="G10" s="58"/>
      <c r="H10" s="58"/>
      <c r="I10" s="58"/>
    </row>
    <row r="11" spans="1:9" ht="13.5" thickBot="1">
      <c r="A11" s="157"/>
      <c r="B11" s="156">
        <v>1</v>
      </c>
      <c r="C11" s="156"/>
      <c r="D11" s="156">
        <v>2</v>
      </c>
      <c r="E11" s="156"/>
      <c r="F11" s="156" t="s">
        <v>48</v>
      </c>
      <c r="G11" s="61" t="s">
        <v>49</v>
      </c>
      <c r="H11" s="61" t="s">
        <v>50</v>
      </c>
      <c r="I11" s="61" t="s">
        <v>51</v>
      </c>
    </row>
    <row r="12" spans="1:6" ht="24" customHeight="1">
      <c r="A12" s="197" t="s">
        <v>52</v>
      </c>
      <c r="B12" s="198">
        <v>758500</v>
      </c>
      <c r="C12" s="163"/>
      <c r="D12" s="163"/>
      <c r="E12" s="163"/>
      <c r="F12" s="163"/>
    </row>
    <row r="13" spans="1:11" ht="34.5" customHeight="1">
      <c r="A13" s="91" t="s">
        <v>53</v>
      </c>
      <c r="B13" s="83">
        <v>235377.01799999998</v>
      </c>
      <c r="C13" s="83"/>
      <c r="D13" s="83">
        <v>256282.64299999998</v>
      </c>
      <c r="E13" s="83"/>
      <c r="F13" s="83">
        <f>B13-D13</f>
        <v>-20905.625</v>
      </c>
      <c r="G13" s="62">
        <v>52469.84499999997</v>
      </c>
      <c r="H13" s="62">
        <v>66914.7985</v>
      </c>
      <c r="I13" s="62">
        <v>-14444.953500000032</v>
      </c>
      <c r="J13" s="63"/>
      <c r="K13" s="63"/>
    </row>
    <row r="14" spans="1:12" ht="24" customHeight="1" thickBot="1">
      <c r="A14" s="85" t="s">
        <v>3</v>
      </c>
      <c r="B14" s="121">
        <f>B13/B12*100</f>
        <v>31.031907448912328</v>
      </c>
      <c r="C14" s="121"/>
      <c r="D14" s="121">
        <f>D13/B12*100</f>
        <v>33.78808740936058</v>
      </c>
      <c r="E14" s="86"/>
      <c r="F14" s="122">
        <f>F13/B12*100</f>
        <v>-2.7561799604482533</v>
      </c>
      <c r="L14" s="65"/>
    </row>
    <row r="15" spans="1:12" ht="34.5" customHeight="1">
      <c r="A15" s="90" t="s">
        <v>163</v>
      </c>
      <c r="B15" s="123">
        <v>61300.26599999998</v>
      </c>
      <c r="C15" s="124"/>
      <c r="D15" s="123">
        <v>65536.16699999999</v>
      </c>
      <c r="E15" s="124"/>
      <c r="F15" s="125">
        <f>B15-D15</f>
        <v>-4235.901000000005</v>
      </c>
      <c r="G15" s="67">
        <v>16945.7</v>
      </c>
      <c r="H15" s="67">
        <v>24614.3</v>
      </c>
      <c r="I15" s="67">
        <v>-7668.599999999991</v>
      </c>
      <c r="K15" s="63"/>
      <c r="L15" s="65"/>
    </row>
    <row r="16" spans="1:12" ht="17.25" customHeight="1">
      <c r="A16" s="84" t="s">
        <v>54</v>
      </c>
      <c r="B16" s="124">
        <f>B15/B13*100</f>
        <v>26.043437256903303</v>
      </c>
      <c r="C16" s="124"/>
      <c r="D16" s="124">
        <f>D15/D13*100</f>
        <v>25.57183203390016</v>
      </c>
      <c r="E16" s="124"/>
      <c r="F16" s="124">
        <f>F15/F13*100</f>
        <v>20.262015605847733</v>
      </c>
      <c r="G16" s="67"/>
      <c r="H16" s="67"/>
      <c r="I16" s="67"/>
      <c r="L16" s="65"/>
    </row>
    <row r="17" spans="1:12" ht="22.5" customHeight="1" thickBot="1">
      <c r="A17" s="85" t="s">
        <v>3</v>
      </c>
      <c r="B17" s="121">
        <f>B15/B12*100</f>
        <v>8.081775346077782</v>
      </c>
      <c r="C17" s="87"/>
      <c r="D17" s="121">
        <f>D15/B12*100</f>
        <v>8.640232959789056</v>
      </c>
      <c r="E17" s="87"/>
      <c r="F17" s="121">
        <f>F15/B12*100</f>
        <v>-0.5584576137112729</v>
      </c>
      <c r="J17" s="65"/>
      <c r="L17" s="65"/>
    </row>
    <row r="18" spans="1:12" ht="34.5" customHeight="1">
      <c r="A18" s="89" t="s">
        <v>164</v>
      </c>
      <c r="B18" s="123">
        <v>57399.15044540953</v>
      </c>
      <c r="C18" s="124"/>
      <c r="D18" s="123">
        <v>57240.871004489505</v>
      </c>
      <c r="E18" s="124"/>
      <c r="F18" s="123">
        <f>B18-D18</f>
        <v>158.27944092002144</v>
      </c>
      <c r="G18" s="67">
        <v>9396.774575</v>
      </c>
      <c r="H18" s="67">
        <v>16492.518997999996</v>
      </c>
      <c r="I18" s="67">
        <v>-7095.7444229999965</v>
      </c>
      <c r="L18" s="65"/>
    </row>
    <row r="19" spans="1:12" ht="18" customHeight="1">
      <c r="A19" s="84" t="s">
        <v>54</v>
      </c>
      <c r="B19" s="124">
        <f>B18/B13*100</f>
        <v>24.38604708867946</v>
      </c>
      <c r="C19" s="124"/>
      <c r="D19" s="124">
        <f>D18/D13*100</f>
        <v>22.335055676981412</v>
      </c>
      <c r="E19" s="124"/>
      <c r="F19" s="124">
        <f>F18/F13*100</f>
        <v>-0.7571141303836716</v>
      </c>
      <c r="G19" s="67"/>
      <c r="H19" s="67"/>
      <c r="I19" s="67"/>
      <c r="L19" s="65"/>
    </row>
    <row r="20" spans="1:12" ht="18" customHeight="1">
      <c r="A20" s="84" t="s">
        <v>162</v>
      </c>
      <c r="B20" s="124">
        <f>B18/B15*100</f>
        <v>93.63605444291146</v>
      </c>
      <c r="C20" s="124"/>
      <c r="D20" s="124">
        <f>D18/D15*100</f>
        <v>87.34241507363333</v>
      </c>
      <c r="E20" s="124"/>
      <c r="F20" s="124">
        <f>F18/F15*100</f>
        <v>-3.7366180399405287</v>
      </c>
      <c r="G20" s="67"/>
      <c r="H20" s="67"/>
      <c r="I20" s="67"/>
      <c r="L20" s="65"/>
    </row>
    <row r="21" spans="1:13" ht="24.75" customHeight="1" thickBot="1">
      <c r="A21" s="85" t="s">
        <v>3</v>
      </c>
      <c r="B21" s="121">
        <f>B18/B12*100</f>
        <v>7.567455563007189</v>
      </c>
      <c r="C21" s="87"/>
      <c r="D21" s="121">
        <f>D18/B12*100</f>
        <v>7.546588135067831</v>
      </c>
      <c r="E21" s="87"/>
      <c r="F21" s="121">
        <f>B21-D21</f>
        <v>0.020867427939357697</v>
      </c>
      <c r="K21" s="152"/>
      <c r="L21" s="65"/>
      <c r="M21" s="63"/>
    </row>
    <row r="22" spans="1:9" ht="12.75" customHeight="1" hidden="1">
      <c r="A22" s="69" t="s">
        <v>55</v>
      </c>
      <c r="B22" s="66">
        <v>46412.84</v>
      </c>
      <c r="C22" s="66"/>
      <c r="D22" s="66">
        <v>50215.6</v>
      </c>
      <c r="E22" s="66"/>
      <c r="F22" s="66">
        <v>-3802.76</v>
      </c>
      <c r="G22" s="67">
        <v>14049.84</v>
      </c>
      <c r="H22" s="67">
        <v>19063.1</v>
      </c>
      <c r="I22" s="67">
        <v>-5013.26</v>
      </c>
    </row>
    <row r="23" spans="1:9" ht="12.75" hidden="1">
      <c r="A23" s="68" t="s">
        <v>4</v>
      </c>
      <c r="B23" s="66">
        <v>25.896778720991115</v>
      </c>
      <c r="C23" s="66"/>
      <c r="D23" s="66">
        <v>24.71535738315672</v>
      </c>
      <c r="E23" s="66"/>
      <c r="F23" s="66">
        <v>15.875755667178968</v>
      </c>
      <c r="G23" s="67"/>
      <c r="H23" s="67"/>
      <c r="I23" s="67"/>
    </row>
    <row r="24" spans="1:9" ht="12.75" hidden="1">
      <c r="A24" s="64" t="s">
        <v>3</v>
      </c>
      <c r="B24" s="71" t="e">
        <v>#DIV/0!</v>
      </c>
      <c r="C24" s="70"/>
      <c r="D24" s="72" t="e">
        <v>#DIV/0!</v>
      </c>
      <c r="E24" s="70"/>
      <c r="F24" s="72" t="e">
        <v>#DIV/0!</v>
      </c>
      <c r="G24" s="63"/>
      <c r="H24" s="63"/>
      <c r="I24" s="63"/>
    </row>
    <row r="25" spans="1:9" ht="12.75" customHeight="1" hidden="1">
      <c r="A25" s="69" t="s">
        <v>56</v>
      </c>
      <c r="B25" s="66">
        <v>45564.6</v>
      </c>
      <c r="C25" s="66"/>
      <c r="D25" s="66">
        <v>51439</v>
      </c>
      <c r="E25" s="66"/>
      <c r="F25" s="66">
        <v>-5874.4</v>
      </c>
      <c r="G25" s="67">
        <v>9259.3</v>
      </c>
      <c r="H25" s="67">
        <v>2808.2</v>
      </c>
      <c r="I25" s="67">
        <v>6451.1</v>
      </c>
    </row>
    <row r="26" spans="1:7" ht="12.75" hidden="1">
      <c r="A26" s="68" t="s">
        <v>4</v>
      </c>
      <c r="B26" s="73">
        <v>25.423489786672647</v>
      </c>
      <c r="C26" s="73"/>
      <c r="D26" s="73">
        <v>25.31749632449276</v>
      </c>
      <c r="E26" s="73"/>
      <c r="F26" s="66">
        <v>24.524434645172477</v>
      </c>
      <c r="G26" s="65"/>
    </row>
    <row r="27" spans="1:9" ht="12.75" hidden="1">
      <c r="A27" s="64" t="s">
        <v>3</v>
      </c>
      <c r="B27" s="71" t="e">
        <v>#DIV/0!</v>
      </c>
      <c r="C27" s="58"/>
      <c r="D27" s="72" t="e">
        <v>#DIV/0!</v>
      </c>
      <c r="E27" s="58"/>
      <c r="F27" s="72" t="e">
        <v>#DIV/0!</v>
      </c>
      <c r="G27" s="58"/>
      <c r="H27" s="58"/>
      <c r="I27" s="58"/>
    </row>
    <row r="28" ht="12.75" hidden="1"/>
    <row r="48" ht="12.75">
      <c r="F48" s="74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79"/>
  <sheetViews>
    <sheetView showZeros="0" tabSelected="1" view="pageBreakPreview" zoomScale="70" zoomScaleNormal="75" zoomScaleSheetLayoutView="70" zoomScalePageLayoutView="0" workbookViewId="0" topLeftCell="A16">
      <selection activeCell="A20" sqref="A20"/>
    </sheetView>
  </sheetViews>
  <sheetFormatPr defaultColWidth="8.8515625" defaultRowHeight="19.5" customHeight="1"/>
  <cols>
    <col min="1" max="1" width="58.7109375" style="1" customWidth="1"/>
    <col min="2" max="2" width="13.00390625" style="1" customWidth="1"/>
    <col min="3" max="3" width="8.28125" style="1" customWidth="1"/>
    <col min="4" max="4" width="8.57421875" style="1" customWidth="1"/>
    <col min="5" max="5" width="12.421875" style="3" customWidth="1"/>
    <col min="6" max="6" width="8.8515625" style="3" customWidth="1"/>
    <col min="7" max="7" width="8.28125" style="3" customWidth="1"/>
    <col min="8" max="8" width="16.00390625" style="4" customWidth="1"/>
    <col min="9" max="9" width="14.140625" style="4" customWidth="1"/>
    <col min="10" max="10" width="10.57421875" style="4" customWidth="1"/>
    <col min="11" max="11" width="11.140625" style="4" customWidth="1"/>
    <col min="12" max="16384" width="8.8515625" style="4" customWidth="1"/>
  </cols>
  <sheetData>
    <row r="1" ht="24" customHeight="1">
      <c r="E1" s="2"/>
    </row>
    <row r="2" spans="5:8" ht="21" customHeight="1">
      <c r="E2" s="2"/>
      <c r="H2" s="6" t="s">
        <v>74</v>
      </c>
    </row>
    <row r="3" spans="1:8" ht="15.75" customHeight="1">
      <c r="A3" s="223" t="s">
        <v>94</v>
      </c>
      <c r="B3" s="224"/>
      <c r="C3" s="224"/>
      <c r="D3" s="224"/>
      <c r="E3" s="224"/>
      <c r="F3" s="224"/>
      <c r="G3" s="224"/>
      <c r="H3" s="224"/>
    </row>
    <row r="4" spans="1:8" ht="28.5" customHeight="1">
      <c r="A4" s="224"/>
      <c r="B4" s="224"/>
      <c r="C4" s="224"/>
      <c r="D4" s="224"/>
      <c r="E4" s="224"/>
      <c r="F4" s="224"/>
      <c r="G4" s="224"/>
      <c r="H4" s="224"/>
    </row>
    <row r="5" spans="1:8" ht="25.5" customHeight="1" thickBot="1">
      <c r="A5" s="115" t="s">
        <v>0</v>
      </c>
      <c r="B5" s="115"/>
      <c r="C5" s="115"/>
      <c r="D5" s="115"/>
      <c r="E5" s="115"/>
      <c r="F5" s="115"/>
      <c r="G5" s="115"/>
      <c r="H5" s="116" t="s">
        <v>88</v>
      </c>
    </row>
    <row r="6" spans="1:7" ht="11.25" customHeight="1" hidden="1" thickBot="1">
      <c r="A6" s="4" t="s">
        <v>1</v>
      </c>
      <c r="B6" s="4"/>
      <c r="C6" s="4"/>
      <c r="D6" s="4"/>
      <c r="E6" s="5"/>
      <c r="F6" s="6"/>
      <c r="G6" s="6"/>
    </row>
    <row r="7" spans="1:8" ht="65.25" customHeight="1">
      <c r="A7" s="7"/>
      <c r="B7" s="225" t="s">
        <v>160</v>
      </c>
      <c r="C7" s="226"/>
      <c r="D7" s="226"/>
      <c r="E7" s="227" t="s">
        <v>161</v>
      </c>
      <c r="F7" s="228"/>
      <c r="G7" s="228"/>
      <c r="H7" s="55" t="s">
        <v>157</v>
      </c>
    </row>
    <row r="8" spans="1:8" s="8" customFormat="1" ht="33" customHeight="1" thickBot="1">
      <c r="A8" s="117"/>
      <c r="B8" s="118" t="s">
        <v>2</v>
      </c>
      <c r="C8" s="119" t="s">
        <v>3</v>
      </c>
      <c r="D8" s="119" t="s">
        <v>4</v>
      </c>
      <c r="E8" s="118" t="s">
        <v>2</v>
      </c>
      <c r="F8" s="119" t="s">
        <v>3</v>
      </c>
      <c r="G8" s="119" t="s">
        <v>4</v>
      </c>
      <c r="H8" s="120" t="s">
        <v>95</v>
      </c>
    </row>
    <row r="9" spans="1:8" s="9" customFormat="1" ht="24.75" customHeight="1" thickTop="1">
      <c r="A9" s="165" t="s">
        <v>5</v>
      </c>
      <c r="B9" s="164">
        <v>758500</v>
      </c>
      <c r="C9" s="164"/>
      <c r="D9" s="164"/>
      <c r="E9" s="164">
        <v>758500</v>
      </c>
      <c r="F9" s="164"/>
      <c r="G9" s="164"/>
      <c r="H9" s="164"/>
    </row>
    <row r="10" spans="1:10" s="10" customFormat="1" ht="35.25" customHeight="1">
      <c r="A10" s="175" t="s">
        <v>6</v>
      </c>
      <c r="B10" s="174">
        <f>B11+B28+B29+B30+B32+B31+B33</f>
        <v>61300.266</v>
      </c>
      <c r="C10" s="173">
        <f>B10/$B$9</f>
        <v>0.08081775346077785</v>
      </c>
      <c r="D10" s="173">
        <f>B10/$B$10</f>
        <v>1</v>
      </c>
      <c r="E10" s="174">
        <f>E11+E28+E29+E30+E32+E31+E33</f>
        <v>57399.150445409534</v>
      </c>
      <c r="F10" s="173">
        <f>E10/$E$9</f>
        <v>0.0756745556300719</v>
      </c>
      <c r="G10" s="173">
        <f>E10/$E$10</f>
        <v>1</v>
      </c>
      <c r="H10" s="172">
        <f>E10/B10</f>
        <v>0.9363605444291144</v>
      </c>
      <c r="J10" s="11"/>
    </row>
    <row r="11" spans="1:12" s="16" customFormat="1" ht="24.75" customHeight="1">
      <c r="A11" s="12" t="s">
        <v>7</v>
      </c>
      <c r="B11" s="13">
        <f>B12+B26+B27</f>
        <v>57380.705</v>
      </c>
      <c r="C11" s="143">
        <f aca="true" t="shared" si="0" ref="C11:C30">B11/$B$9</f>
        <v>0.07565023731048122</v>
      </c>
      <c r="D11" s="143">
        <f aca="true" t="shared" si="1" ref="D11:D30">B11/$B$10</f>
        <v>0.9360596412420135</v>
      </c>
      <c r="E11" s="13">
        <f>E12+E26+E27</f>
        <v>55479.85852767144</v>
      </c>
      <c r="F11" s="143">
        <f aca="true" t="shared" si="2" ref="F11:F33">E11/$E$9</f>
        <v>0.07314417736014692</v>
      </c>
      <c r="G11" s="143">
        <f aca="true" t="shared" si="3" ref="G11:G33">E11/$E$10</f>
        <v>0.9665623636788235</v>
      </c>
      <c r="H11" s="134">
        <f aca="true" t="shared" si="4" ref="H11:H30">E11/B11</f>
        <v>0.9668730721881412</v>
      </c>
      <c r="I11" s="15"/>
      <c r="L11" s="10"/>
    </row>
    <row r="12" spans="1:12" s="16" customFormat="1" ht="25.5" customHeight="1">
      <c r="A12" s="17" t="s">
        <v>8</v>
      </c>
      <c r="B12" s="13">
        <f>B13+B17+B18+B24+B25</f>
        <v>35362.128</v>
      </c>
      <c r="C12" s="143">
        <f t="shared" si="0"/>
        <v>0.046621131179960446</v>
      </c>
      <c r="D12" s="143">
        <f t="shared" si="1"/>
        <v>0.5768674478508787</v>
      </c>
      <c r="E12" s="13">
        <f>E13+E17+E18+E24+E25</f>
        <v>34128.43454100002</v>
      </c>
      <c r="F12" s="143">
        <f t="shared" si="2"/>
        <v>0.04499464013315757</v>
      </c>
      <c r="G12" s="143">
        <f t="shared" si="3"/>
        <v>0.5945808304856091</v>
      </c>
      <c r="H12" s="134">
        <f t="shared" si="4"/>
        <v>0.9651125786604251</v>
      </c>
      <c r="I12" s="18"/>
      <c r="L12" s="10"/>
    </row>
    <row r="13" spans="1:12" s="16" customFormat="1" ht="40.5" customHeight="1">
      <c r="A13" s="19" t="s">
        <v>9</v>
      </c>
      <c r="B13" s="13">
        <f>B14+B15+B16</f>
        <v>10945.607000000002</v>
      </c>
      <c r="C13" s="143">
        <f t="shared" si="0"/>
        <v>0.01443059591298616</v>
      </c>
      <c r="D13" s="143">
        <f t="shared" si="1"/>
        <v>0.17855725128501077</v>
      </c>
      <c r="E13" s="13">
        <f>E14+E15+E16</f>
        <v>11146.695839000004</v>
      </c>
      <c r="F13" s="143">
        <f t="shared" si="2"/>
        <v>0.014695709741595259</v>
      </c>
      <c r="G13" s="143">
        <f t="shared" si="3"/>
        <v>0.1941961815201649</v>
      </c>
      <c r="H13" s="134">
        <f t="shared" si="4"/>
        <v>1.0183716480045375</v>
      </c>
      <c r="L13" s="10"/>
    </row>
    <row r="14" spans="1:12" ht="25.5" customHeight="1">
      <c r="A14" s="20" t="s">
        <v>10</v>
      </c>
      <c r="B14" s="21">
        <v>3697.265</v>
      </c>
      <c r="C14" s="144">
        <f t="shared" si="0"/>
        <v>0.004874442979564931</v>
      </c>
      <c r="D14" s="144">
        <f t="shared" si="1"/>
        <v>0.06031401234050109</v>
      </c>
      <c r="E14" s="21">
        <v>3638.7350000000006</v>
      </c>
      <c r="F14" s="144">
        <f>E14/$E$9</f>
        <v>0.004797277521423863</v>
      </c>
      <c r="G14" s="144">
        <f>E14/$E$10</f>
        <v>0.06339353408132205</v>
      </c>
      <c r="H14" s="134">
        <f t="shared" si="4"/>
        <v>0.9841693792573701</v>
      </c>
      <c r="L14" s="10"/>
    </row>
    <row r="15" spans="1:12" ht="18" customHeight="1">
      <c r="A15" s="20" t="s">
        <v>11</v>
      </c>
      <c r="B15" s="21">
        <v>6793.724000000001</v>
      </c>
      <c r="C15" s="144">
        <f t="shared" si="0"/>
        <v>0.008956788398154253</v>
      </c>
      <c r="D15" s="144">
        <f t="shared" si="1"/>
        <v>0.11082699053867076</v>
      </c>
      <c r="E15" s="21">
        <v>7078.813839000002</v>
      </c>
      <c r="F15" s="144">
        <f t="shared" si="2"/>
        <v>0.00933264843638761</v>
      </c>
      <c r="G15" s="144">
        <f t="shared" si="3"/>
        <v>0.12332610821012815</v>
      </c>
      <c r="H15" s="134">
        <f t="shared" si="4"/>
        <v>1.041963706356043</v>
      </c>
      <c r="L15" s="10"/>
    </row>
    <row r="16" spans="1:12" ht="30" customHeight="1">
      <c r="A16" s="22" t="s">
        <v>12</v>
      </c>
      <c r="B16" s="21">
        <v>454.618</v>
      </c>
      <c r="C16" s="144">
        <f t="shared" si="0"/>
        <v>0.0005993645352669743</v>
      </c>
      <c r="D16" s="144">
        <f t="shared" si="1"/>
        <v>0.0074162484058388906</v>
      </c>
      <c r="E16" s="21">
        <v>429.14700000000005</v>
      </c>
      <c r="F16" s="144">
        <f t="shared" si="2"/>
        <v>0.0005657837837837838</v>
      </c>
      <c r="G16" s="144">
        <f t="shared" si="3"/>
        <v>0.007476539228714679</v>
      </c>
      <c r="H16" s="134">
        <f t="shared" si="4"/>
        <v>0.9439727419503848</v>
      </c>
      <c r="L16" s="10"/>
    </row>
    <row r="17" spans="1:12" ht="24" customHeight="1">
      <c r="A17" s="19" t="s">
        <v>13</v>
      </c>
      <c r="B17" s="98">
        <v>1611.806</v>
      </c>
      <c r="C17" s="145">
        <f t="shared" si="0"/>
        <v>0.002124991430454845</v>
      </c>
      <c r="D17" s="145">
        <f t="shared" si="1"/>
        <v>0.026293621629635344</v>
      </c>
      <c r="E17" s="99">
        <v>1447.5429999999992</v>
      </c>
      <c r="F17" s="145">
        <f t="shared" si="2"/>
        <v>0.0019084284772577446</v>
      </c>
      <c r="G17" s="145">
        <f t="shared" si="3"/>
        <v>0.02521889241856829</v>
      </c>
      <c r="H17" s="134">
        <f t="shared" si="4"/>
        <v>0.8980876110400378</v>
      </c>
      <c r="L17" s="10"/>
    </row>
    <row r="18" spans="1:12" ht="23.25" customHeight="1">
      <c r="A18" s="23" t="s">
        <v>14</v>
      </c>
      <c r="B18" s="26">
        <f>SUM(B19:B23)-B20</f>
        <v>22458.848999999995</v>
      </c>
      <c r="C18" s="146">
        <f t="shared" si="0"/>
        <v>0.02960955702043506</v>
      </c>
      <c r="D18" s="146">
        <f t="shared" si="1"/>
        <v>0.3663744134487115</v>
      </c>
      <c r="E18" s="26">
        <f>SUM(E19:E23)-E20</f>
        <v>21196.830702000007</v>
      </c>
      <c r="F18" s="146">
        <f t="shared" si="2"/>
        <v>0.02794572274489124</v>
      </c>
      <c r="G18" s="146">
        <f t="shared" si="3"/>
        <v>0.3692882305315585</v>
      </c>
      <c r="H18" s="134">
        <f t="shared" si="4"/>
        <v>0.9438075255771127</v>
      </c>
      <c r="L18" s="10"/>
    </row>
    <row r="19" spans="1:12" ht="20.25" customHeight="1">
      <c r="A19" s="20" t="s">
        <v>166</v>
      </c>
      <c r="B19" s="21">
        <v>13108.526</v>
      </c>
      <c r="C19" s="144">
        <f t="shared" si="0"/>
        <v>0.017282170072511534</v>
      </c>
      <c r="D19" s="144">
        <f t="shared" si="1"/>
        <v>0.2138412580460907</v>
      </c>
      <c r="E19" s="21">
        <v>12652.612000000001</v>
      </c>
      <c r="F19" s="144">
        <f t="shared" si="2"/>
        <v>0.01668109690177983</v>
      </c>
      <c r="G19" s="144">
        <f t="shared" si="3"/>
        <v>0.22043204301487856</v>
      </c>
      <c r="H19" s="134">
        <f t="shared" si="4"/>
        <v>0.9652200407582059</v>
      </c>
      <c r="L19" s="10"/>
    </row>
    <row r="20" spans="1:12" ht="20.25" customHeight="1">
      <c r="A20" s="218" t="s">
        <v>167</v>
      </c>
      <c r="B20" s="21">
        <v>12276.726</v>
      </c>
      <c r="C20" s="144">
        <f>B20/$B$9</f>
        <v>0.016185531970995388</v>
      </c>
      <c r="D20" s="144">
        <f>B20/$B$10</f>
        <v>0.20027198576919716</v>
      </c>
      <c r="E20" s="21">
        <v>12612.812</v>
      </c>
      <c r="F20" s="144">
        <f>E20/$E$9</f>
        <v>0.01662862491760053</v>
      </c>
      <c r="G20" s="144">
        <f>E20/$E$10</f>
        <v>0.21973865296134715</v>
      </c>
      <c r="H20" s="134">
        <f t="shared" si="4"/>
        <v>1.0273758655198462</v>
      </c>
      <c r="L20" s="10"/>
    </row>
    <row r="21" spans="1:12" ht="18" customHeight="1">
      <c r="A21" s="20" t="s">
        <v>15</v>
      </c>
      <c r="B21" s="21">
        <v>7499.101000000001</v>
      </c>
      <c r="C21" s="144">
        <f t="shared" si="0"/>
        <v>0.009886751483190508</v>
      </c>
      <c r="D21" s="144">
        <f t="shared" si="1"/>
        <v>0.12233390634879138</v>
      </c>
      <c r="E21" s="21">
        <v>7345.555762000002</v>
      </c>
      <c r="F21" s="144">
        <f t="shared" si="2"/>
        <v>0.009684318736980885</v>
      </c>
      <c r="G21" s="144">
        <f t="shared" si="3"/>
        <v>0.12797324881987793</v>
      </c>
      <c r="H21" s="134">
        <f t="shared" si="4"/>
        <v>0.979524847311698</v>
      </c>
      <c r="L21" s="10"/>
    </row>
    <row r="22" spans="1:12" s="25" customFormat="1" ht="15.75">
      <c r="A22" s="24" t="s">
        <v>16</v>
      </c>
      <c r="B22" s="21">
        <v>902.5390000000001</v>
      </c>
      <c r="C22" s="144">
        <f t="shared" si="0"/>
        <v>0.0011898998022412657</v>
      </c>
      <c r="D22" s="144">
        <f t="shared" si="1"/>
        <v>0.014723247693574446</v>
      </c>
      <c r="E22" s="21">
        <v>468.85399899999993</v>
      </c>
      <c r="F22" s="144">
        <f t="shared" si="2"/>
        <v>0.0006181331562294001</v>
      </c>
      <c r="G22" s="144">
        <f t="shared" si="3"/>
        <v>0.008168309031784568</v>
      </c>
      <c r="H22" s="134">
        <f t="shared" si="4"/>
        <v>0.5194833674777487</v>
      </c>
      <c r="L22" s="10"/>
    </row>
    <row r="23" spans="1:12" ht="45" customHeight="1">
      <c r="A23" s="24" t="s">
        <v>17</v>
      </c>
      <c r="B23" s="21">
        <v>948.683</v>
      </c>
      <c r="C23" s="144">
        <f t="shared" si="0"/>
        <v>0.00125073566249176</v>
      </c>
      <c r="D23" s="144">
        <f t="shared" si="1"/>
        <v>0.015476001360255108</v>
      </c>
      <c r="E23" s="21">
        <v>729.8089410000002</v>
      </c>
      <c r="F23" s="144">
        <f t="shared" si="2"/>
        <v>0.000962173949901121</v>
      </c>
      <c r="G23" s="144">
        <f t="shared" si="3"/>
        <v>0.01271462966501739</v>
      </c>
      <c r="H23" s="134">
        <f t="shared" si="4"/>
        <v>0.7692864117940347</v>
      </c>
      <c r="L23" s="10"/>
    </row>
    <row r="24" spans="1:12" s="16" customFormat="1" ht="35.25" customHeight="1">
      <c r="A24" s="23" t="s">
        <v>18</v>
      </c>
      <c r="B24" s="14">
        <v>256.86</v>
      </c>
      <c r="C24" s="145">
        <f t="shared" si="0"/>
        <v>0.0003386420566908372</v>
      </c>
      <c r="D24" s="145">
        <f t="shared" si="1"/>
        <v>0.004190193889207593</v>
      </c>
      <c r="E24" s="99">
        <v>212.26200000000006</v>
      </c>
      <c r="F24" s="145">
        <f t="shared" si="2"/>
        <v>0.0002798444297956494</v>
      </c>
      <c r="G24" s="145">
        <f t="shared" si="3"/>
        <v>0.00369799898348453</v>
      </c>
      <c r="H24" s="134">
        <f t="shared" si="4"/>
        <v>0.8263723429105351</v>
      </c>
      <c r="L24" s="10"/>
    </row>
    <row r="25" spans="1:12" s="16" customFormat="1" ht="17.25" customHeight="1">
      <c r="A25" s="27" t="s">
        <v>19</v>
      </c>
      <c r="B25" s="14">
        <v>89.006</v>
      </c>
      <c r="C25" s="145">
        <f t="shared" si="0"/>
        <v>0.00011734475939353988</v>
      </c>
      <c r="D25" s="145">
        <f t="shared" si="1"/>
        <v>0.001451967598313521</v>
      </c>
      <c r="E25" s="99">
        <v>125.10299999999995</v>
      </c>
      <c r="F25" s="145">
        <f>E25/$E$9</f>
        <v>0.0001649347396176664</v>
      </c>
      <c r="G25" s="145">
        <f t="shared" si="3"/>
        <v>0.002179527031832664</v>
      </c>
      <c r="H25" s="134">
        <f t="shared" si="4"/>
        <v>1.405556928746376</v>
      </c>
      <c r="L25" s="10"/>
    </row>
    <row r="26" spans="1:12" s="16" customFormat="1" ht="18" customHeight="1">
      <c r="A26" s="28" t="s">
        <v>20</v>
      </c>
      <c r="B26" s="14">
        <v>15491.554</v>
      </c>
      <c r="C26" s="145">
        <f t="shared" si="0"/>
        <v>0.020423934080421886</v>
      </c>
      <c r="D26" s="145">
        <f t="shared" si="1"/>
        <v>0.2527159343811004</v>
      </c>
      <c r="E26" s="99">
        <v>15604.147628999992</v>
      </c>
      <c r="F26" s="145">
        <f t="shared" si="2"/>
        <v>0.020572376570863537</v>
      </c>
      <c r="G26" s="145">
        <f t="shared" si="3"/>
        <v>0.271853285421717</v>
      </c>
      <c r="H26" s="134">
        <f t="shared" si="4"/>
        <v>1.007268065489104</v>
      </c>
      <c r="L26" s="10"/>
    </row>
    <row r="27" spans="1:12" s="16" customFormat="1" ht="18.75" customHeight="1">
      <c r="A27" s="30" t="s">
        <v>21</v>
      </c>
      <c r="B27" s="14">
        <v>6527.022999999998</v>
      </c>
      <c r="C27" s="145">
        <f t="shared" si="0"/>
        <v>0.008605172050098878</v>
      </c>
      <c r="D27" s="145">
        <f t="shared" si="1"/>
        <v>0.10647625901003428</v>
      </c>
      <c r="E27" s="99">
        <v>5747.27635767143</v>
      </c>
      <c r="F27" s="145">
        <f t="shared" si="2"/>
        <v>0.007577160656125814</v>
      </c>
      <c r="G27" s="145">
        <f t="shared" si="3"/>
        <v>0.10012824777149755</v>
      </c>
      <c r="H27" s="134">
        <f t="shared" si="4"/>
        <v>0.8805356374064304</v>
      </c>
      <c r="L27" s="10"/>
    </row>
    <row r="28" spans="1:12" s="16" customFormat="1" ht="15.75">
      <c r="A28" s="31" t="s">
        <v>22</v>
      </c>
      <c r="B28" s="14">
        <v>262.41999999999996</v>
      </c>
      <c r="C28" s="145">
        <f t="shared" si="0"/>
        <v>0.0003459723137771918</v>
      </c>
      <c r="D28" s="145">
        <f t="shared" si="1"/>
        <v>0.004280894963816306</v>
      </c>
      <c r="E28" s="99">
        <v>257.15755599999994</v>
      </c>
      <c r="F28" s="145">
        <f t="shared" si="2"/>
        <v>0.00033903435201054706</v>
      </c>
      <c r="G28" s="145">
        <f t="shared" si="3"/>
        <v>0.00448016310353886</v>
      </c>
      <c r="H28" s="134">
        <f t="shared" si="4"/>
        <v>0.9799464827375961</v>
      </c>
      <c r="I28" s="88"/>
      <c r="L28" s="10"/>
    </row>
    <row r="29" spans="1:14" s="16" customFormat="1" ht="18" customHeight="1">
      <c r="A29" s="31" t="s">
        <v>23</v>
      </c>
      <c r="B29" s="14">
        <v>6.80200000000001</v>
      </c>
      <c r="C29" s="145">
        <f t="shared" si="0"/>
        <v>8.967699406723811E-06</v>
      </c>
      <c r="D29" s="145">
        <f t="shared" si="1"/>
        <v>0.00011096199810943741</v>
      </c>
      <c r="E29" s="99">
        <v>0</v>
      </c>
      <c r="F29" s="145">
        <f>E29/$E$9</f>
        <v>0</v>
      </c>
      <c r="G29" s="145">
        <f t="shared" si="3"/>
        <v>0</v>
      </c>
      <c r="H29" s="134">
        <f t="shared" si="4"/>
        <v>0</v>
      </c>
      <c r="I29" s="88"/>
      <c r="L29" s="10"/>
      <c r="M29" s="191">
        <f>J30/E9*100</f>
        <v>0</v>
      </c>
      <c r="N29" s="191"/>
    </row>
    <row r="30" spans="1:12" s="16" customFormat="1" ht="30" customHeight="1">
      <c r="A30" s="32" t="s">
        <v>24</v>
      </c>
      <c r="B30" s="14">
        <v>74.541</v>
      </c>
      <c r="C30" s="145">
        <f t="shared" si="0"/>
        <v>9.827422544495715E-05</v>
      </c>
      <c r="D30" s="145">
        <f t="shared" si="1"/>
        <v>0.0012159979860446282</v>
      </c>
      <c r="E30" s="14">
        <v>134.77814973809518</v>
      </c>
      <c r="F30" s="145">
        <f t="shared" si="2"/>
        <v>0.00017769037539630214</v>
      </c>
      <c r="G30" s="145">
        <f t="shared" si="3"/>
        <v>0.0023480861422553335</v>
      </c>
      <c r="H30" s="134">
        <f t="shared" si="4"/>
        <v>1.8081076151124238</v>
      </c>
      <c r="I30" s="88"/>
      <c r="L30" s="10"/>
    </row>
    <row r="31" spans="1:12" s="16" customFormat="1" ht="17.25" customHeight="1">
      <c r="A31" s="31" t="s">
        <v>25</v>
      </c>
      <c r="B31" s="26"/>
      <c r="C31" s="99"/>
      <c r="D31" s="99"/>
      <c r="E31" s="99">
        <v>-28.603999999999985</v>
      </c>
      <c r="F31" s="145">
        <f t="shared" si="2"/>
        <v>-3.771127224785759E-05</v>
      </c>
      <c r="G31" s="145">
        <f t="shared" si="3"/>
        <v>-0.0004983349017892577</v>
      </c>
      <c r="H31" s="134"/>
      <c r="I31" s="88"/>
      <c r="L31" s="10"/>
    </row>
    <row r="32" spans="1:12" ht="49.5" customHeight="1">
      <c r="A32" s="31" t="s">
        <v>97</v>
      </c>
      <c r="B32" s="26"/>
      <c r="C32" s="99"/>
      <c r="D32" s="99"/>
      <c r="E32" s="99">
        <v>706.5685279999999</v>
      </c>
      <c r="F32" s="145">
        <f t="shared" si="2"/>
        <v>0.0009315339854976927</v>
      </c>
      <c r="G32" s="145">
        <f t="shared" si="3"/>
        <v>0.01230973842848065</v>
      </c>
      <c r="H32" s="134"/>
      <c r="L32" s="10"/>
    </row>
    <row r="33" spans="1:12" ht="45.75" customHeight="1">
      <c r="A33" s="31" t="s">
        <v>96</v>
      </c>
      <c r="B33" s="13">
        <v>3575.7980000000002</v>
      </c>
      <c r="C33" s="145">
        <f>B33/$B$9</f>
        <v>0.004714301911667765</v>
      </c>
      <c r="D33" s="145">
        <f>B33/$B$10</f>
        <v>0.0583325038100161</v>
      </c>
      <c r="E33" s="29">
        <v>849.3916840000002</v>
      </c>
      <c r="F33" s="147">
        <f t="shared" si="2"/>
        <v>0.001119830829268293</v>
      </c>
      <c r="G33" s="147">
        <f t="shared" si="3"/>
        <v>0.01479798354869083</v>
      </c>
      <c r="H33" s="134">
        <f aca="true" t="shared" si="5" ref="H33:H47">E33/B33</f>
        <v>0.23753905673642642</v>
      </c>
      <c r="L33" s="10"/>
    </row>
    <row r="34" spans="1:12" s="16" customFormat="1" ht="33" customHeight="1">
      <c r="A34" s="175" t="s">
        <v>26</v>
      </c>
      <c r="B34" s="171">
        <f>B35+B49</f>
        <v>65536.16699999999</v>
      </c>
      <c r="C34" s="170">
        <f>B34/$B$9</f>
        <v>0.08640232959789056</v>
      </c>
      <c r="D34" s="170">
        <f>B34/$B$34</f>
        <v>1</v>
      </c>
      <c r="E34" s="171">
        <f>E35+E49</f>
        <v>57240.871004489505</v>
      </c>
      <c r="F34" s="170">
        <f aca="true" t="shared" si="6" ref="F34:F49">E34/$E$9</f>
        <v>0.07546588135067832</v>
      </c>
      <c r="G34" s="170">
        <f aca="true" t="shared" si="7" ref="G34:G49">E34/$E$34</f>
        <v>1</v>
      </c>
      <c r="H34" s="170">
        <f t="shared" si="5"/>
        <v>0.8734241507363334</v>
      </c>
      <c r="L34" s="10"/>
    </row>
    <row r="35" spans="1:12" s="16" customFormat="1" ht="19.5" customHeight="1">
      <c r="A35" s="33" t="s">
        <v>27</v>
      </c>
      <c r="B35" s="34">
        <f>B36+B37+B38+B39+B40+B47+B48</f>
        <v>60114.770999999986</v>
      </c>
      <c r="C35" s="148">
        <f aca="true" t="shared" si="8" ref="C35:C49">B35/$B$9</f>
        <v>0.0792548068556361</v>
      </c>
      <c r="D35" s="148">
        <f aca="true" t="shared" si="9" ref="D35:D49">B35/$B$34</f>
        <v>0.9172762728097906</v>
      </c>
      <c r="E35" s="34">
        <f>E36+E37+E38+E39+E40+E47+E48</f>
        <v>52632.30634820141</v>
      </c>
      <c r="F35" s="148">
        <f t="shared" si="6"/>
        <v>0.06938998859354174</v>
      </c>
      <c r="G35" s="148">
        <f t="shared" si="7"/>
        <v>0.9194882157553711</v>
      </c>
      <c r="H35" s="140">
        <f t="shared" si="5"/>
        <v>0.8755303475779925</v>
      </c>
      <c r="I35" s="15"/>
      <c r="L35" s="10"/>
    </row>
    <row r="36" spans="1:12" ht="19.5" customHeight="1">
      <c r="A36" s="36" t="s">
        <v>28</v>
      </c>
      <c r="B36" s="35">
        <v>15060.835</v>
      </c>
      <c r="C36" s="149">
        <f t="shared" si="8"/>
        <v>0.019856077785102174</v>
      </c>
      <c r="D36" s="149">
        <f t="shared" si="9"/>
        <v>0.229809518765417</v>
      </c>
      <c r="E36" s="34">
        <v>13688.351382499997</v>
      </c>
      <c r="F36" s="149">
        <f t="shared" si="6"/>
        <v>0.018046606964403425</v>
      </c>
      <c r="G36" s="149">
        <f t="shared" si="7"/>
        <v>0.23913597299080921</v>
      </c>
      <c r="H36" s="140">
        <f t="shared" si="5"/>
        <v>0.9088706823028071</v>
      </c>
      <c r="L36" s="10"/>
    </row>
    <row r="37" spans="1:12" ht="17.25" customHeight="1">
      <c r="A37" s="36" t="s">
        <v>29</v>
      </c>
      <c r="B37" s="35">
        <v>11657.791999999998</v>
      </c>
      <c r="C37" s="149">
        <f t="shared" si="8"/>
        <v>0.015369534607778507</v>
      </c>
      <c r="D37" s="149">
        <f t="shared" si="9"/>
        <v>0.17788333577702217</v>
      </c>
      <c r="E37" s="34">
        <v>9294.00964666667</v>
      </c>
      <c r="F37" s="149">
        <f t="shared" si="6"/>
        <v>0.01225314389804439</v>
      </c>
      <c r="G37" s="149">
        <f t="shared" si="7"/>
        <v>0.16236667058993082</v>
      </c>
      <c r="H37" s="140">
        <f t="shared" si="5"/>
        <v>0.7972358442033166</v>
      </c>
      <c r="L37" s="10"/>
    </row>
    <row r="38" spans="1:12" ht="19.5" customHeight="1">
      <c r="A38" s="36" t="s">
        <v>30</v>
      </c>
      <c r="B38" s="35">
        <v>3037.1919999999996</v>
      </c>
      <c r="C38" s="149">
        <f t="shared" si="8"/>
        <v>0.004004208305866842</v>
      </c>
      <c r="D38" s="149">
        <f t="shared" si="9"/>
        <v>0.04634375397633493</v>
      </c>
      <c r="E38" s="34">
        <v>2134.1574906714304</v>
      </c>
      <c r="F38" s="149">
        <f t="shared" si="6"/>
        <v>0.002813655228307753</v>
      </c>
      <c r="G38" s="149">
        <f t="shared" si="7"/>
        <v>0.0372838053163804</v>
      </c>
      <c r="H38" s="140">
        <f t="shared" si="5"/>
        <v>0.7026745397299317</v>
      </c>
      <c r="L38" s="10"/>
    </row>
    <row r="39" spans="1:12" ht="19.5" customHeight="1">
      <c r="A39" s="36" t="s">
        <v>31</v>
      </c>
      <c r="B39" s="35">
        <v>1384.583</v>
      </c>
      <c r="C39" s="149">
        <f t="shared" si="8"/>
        <v>0.0018254225444957154</v>
      </c>
      <c r="D39" s="149">
        <f t="shared" si="9"/>
        <v>0.021127006100311</v>
      </c>
      <c r="E39" s="34">
        <v>1666.9049999999993</v>
      </c>
      <c r="F39" s="149">
        <f t="shared" si="6"/>
        <v>0.0021976334871456815</v>
      </c>
      <c r="G39" s="149">
        <f t="shared" si="7"/>
        <v>0.029120888112783277</v>
      </c>
      <c r="H39" s="140">
        <f t="shared" si="5"/>
        <v>1.2039039913100185</v>
      </c>
      <c r="L39" s="10"/>
    </row>
    <row r="40" spans="1:12" s="16" customFormat="1" ht="19.5" customHeight="1">
      <c r="A40" s="36" t="s">
        <v>32</v>
      </c>
      <c r="B40" s="34">
        <f>B41+B42+B43+B44+B46+B45</f>
        <v>28584.561999999998</v>
      </c>
      <c r="C40" s="148">
        <f t="shared" si="8"/>
        <v>0.03768564535266974</v>
      </c>
      <c r="D40" s="148">
        <f t="shared" si="9"/>
        <v>0.43616469055933654</v>
      </c>
      <c r="E40" s="34">
        <f>E41+E42+E43+E44+E46+E45</f>
        <v>25733.505128363322</v>
      </c>
      <c r="F40" s="148">
        <f t="shared" si="6"/>
        <v>0.03392683602948361</v>
      </c>
      <c r="G40" s="148">
        <f>E40/$E$34</f>
        <v>0.44956522632831697</v>
      </c>
      <c r="H40" s="140">
        <f t="shared" si="5"/>
        <v>0.9002588575036876</v>
      </c>
      <c r="L40" s="10"/>
    </row>
    <row r="41" spans="1:12" ht="31.5" customHeight="1">
      <c r="A41" s="37" t="s">
        <v>33</v>
      </c>
      <c r="B41" s="38">
        <v>107.74199999999655</v>
      </c>
      <c r="C41" s="136">
        <f t="shared" si="8"/>
        <v>0.00014204614370467574</v>
      </c>
      <c r="D41" s="136">
        <f t="shared" si="9"/>
        <v>0.0016440082618807501</v>
      </c>
      <c r="E41" s="39">
        <v>229.75901893999617</v>
      </c>
      <c r="F41" s="136">
        <f t="shared" si="6"/>
        <v>0.0003029123519314386</v>
      </c>
      <c r="G41" s="136">
        <f t="shared" si="7"/>
        <v>0.004013898022655451</v>
      </c>
      <c r="H41" s="141">
        <f t="shared" si="5"/>
        <v>2.1324926114236185</v>
      </c>
      <c r="L41" s="10"/>
    </row>
    <row r="42" spans="1:12" ht="15.75" customHeight="1">
      <c r="A42" s="40" t="s">
        <v>34</v>
      </c>
      <c r="B42" s="38">
        <v>3197.1140000000005</v>
      </c>
      <c r="C42" s="136">
        <f t="shared" si="8"/>
        <v>0.004215048121292024</v>
      </c>
      <c r="D42" s="136">
        <f t="shared" si="9"/>
        <v>0.04878396382260197</v>
      </c>
      <c r="E42" s="39">
        <v>2682.0874135333333</v>
      </c>
      <c r="F42" s="136">
        <f t="shared" si="6"/>
        <v>0.0035360414153372886</v>
      </c>
      <c r="G42" s="136">
        <f t="shared" si="7"/>
        <v>0.0468561600560371</v>
      </c>
      <c r="H42" s="141">
        <f t="shared" si="5"/>
        <v>0.8389089077002988</v>
      </c>
      <c r="L42" s="10"/>
    </row>
    <row r="43" spans="1:12" ht="28.5" customHeight="1">
      <c r="A43" s="37" t="s">
        <v>35</v>
      </c>
      <c r="B43" s="38">
        <v>442.559</v>
      </c>
      <c r="C43" s="136">
        <f t="shared" si="8"/>
        <v>0.000583466051417271</v>
      </c>
      <c r="D43" s="136">
        <f t="shared" si="9"/>
        <v>0.006752897220858219</v>
      </c>
      <c r="E43" s="39">
        <v>340.09936405999997</v>
      </c>
      <c r="F43" s="136">
        <f t="shared" si="6"/>
        <v>0.0004483841319182597</v>
      </c>
      <c r="G43" s="136">
        <f t="shared" si="7"/>
        <v>0.00594154767549441</v>
      </c>
      <c r="H43" s="141">
        <f t="shared" si="5"/>
        <v>0.7684836689797292</v>
      </c>
      <c r="L43" s="10"/>
    </row>
    <row r="44" spans="1:12" ht="17.25" customHeight="1">
      <c r="A44" s="40" t="s">
        <v>36</v>
      </c>
      <c r="B44" s="38">
        <v>20491.546</v>
      </c>
      <c r="C44" s="136">
        <f t="shared" si="8"/>
        <v>0.027015881344759393</v>
      </c>
      <c r="D44" s="136">
        <f t="shared" si="9"/>
        <v>0.31267538121355193</v>
      </c>
      <c r="E44" s="39">
        <v>20469.160999999993</v>
      </c>
      <c r="F44" s="136">
        <f t="shared" si="6"/>
        <v>0.026986369149637434</v>
      </c>
      <c r="G44" s="136">
        <f t="shared" si="7"/>
        <v>0.3575969519819948</v>
      </c>
      <c r="H44" s="141">
        <f t="shared" si="5"/>
        <v>0.9989075982846777</v>
      </c>
      <c r="L44" s="10"/>
    </row>
    <row r="45" spans="1:12" ht="45.75" customHeight="1">
      <c r="A45" s="37" t="s">
        <v>98</v>
      </c>
      <c r="B45" s="38">
        <v>3222.2790000000005</v>
      </c>
      <c r="C45" s="136">
        <f t="shared" si="8"/>
        <v>0.004248225444957153</v>
      </c>
      <c r="D45" s="136">
        <f t="shared" si="9"/>
        <v>0.04916795027087869</v>
      </c>
      <c r="E45" s="39">
        <v>1001.9408808299994</v>
      </c>
      <c r="F45" s="136">
        <f t="shared" si="6"/>
        <v>0.0013209504032036907</v>
      </c>
      <c r="G45" s="136">
        <f t="shared" si="7"/>
        <v>0.017503941908071512</v>
      </c>
      <c r="H45" s="141">
        <f t="shared" si="5"/>
        <v>0.3109416909057221</v>
      </c>
      <c r="L45" s="10"/>
    </row>
    <row r="46" spans="1:12" ht="19.5" customHeight="1">
      <c r="A46" s="41" t="s">
        <v>37</v>
      </c>
      <c r="B46" s="38">
        <v>1123.3220000000001</v>
      </c>
      <c r="C46" s="136">
        <f t="shared" si="8"/>
        <v>0.0014809782465392224</v>
      </c>
      <c r="D46" s="136">
        <f t="shared" si="9"/>
        <v>0.017140489769564955</v>
      </c>
      <c r="E46" s="39">
        <v>1010.4574510000002</v>
      </c>
      <c r="F46" s="136">
        <f t="shared" si="6"/>
        <v>0.0013321785774555045</v>
      </c>
      <c r="G46" s="136">
        <f t="shared" si="7"/>
        <v>0.017652726684063702</v>
      </c>
      <c r="H46" s="141">
        <f t="shared" si="5"/>
        <v>0.8995260940318093</v>
      </c>
      <c r="L46" s="10"/>
    </row>
    <row r="47" spans="1:12" ht="31.5" customHeight="1">
      <c r="A47" s="42" t="s">
        <v>38</v>
      </c>
      <c r="B47" s="43">
        <v>180.62599999999998</v>
      </c>
      <c r="C47" s="135">
        <f t="shared" si="8"/>
        <v>0.00023813579433091625</v>
      </c>
      <c r="D47" s="135">
        <f t="shared" si="9"/>
        <v>0.0027561270099912927</v>
      </c>
      <c r="E47" s="100">
        <v>115.37769999999998</v>
      </c>
      <c r="F47" s="135">
        <f t="shared" si="6"/>
        <v>0.00015211298615688855</v>
      </c>
      <c r="G47" s="135">
        <f t="shared" si="7"/>
        <v>0.002015652417150513</v>
      </c>
      <c r="H47" s="142">
        <f t="shared" si="5"/>
        <v>0.6387657369370965</v>
      </c>
      <c r="L47" s="10"/>
    </row>
    <row r="48" spans="1:12" ht="15" customHeight="1">
      <c r="A48" s="57" t="s">
        <v>39</v>
      </c>
      <c r="B48" s="43">
        <v>209.181</v>
      </c>
      <c r="C48" s="135">
        <f t="shared" si="8"/>
        <v>0.00027578246539222153</v>
      </c>
      <c r="D48" s="135">
        <f t="shared" si="9"/>
        <v>0.003191840621377812</v>
      </c>
      <c r="E48" s="100">
        <v>0</v>
      </c>
      <c r="F48" s="135">
        <f t="shared" si="6"/>
        <v>0</v>
      </c>
      <c r="G48" s="135">
        <f t="shared" si="7"/>
        <v>0</v>
      </c>
      <c r="H48" s="142"/>
      <c r="L48" s="10"/>
    </row>
    <row r="49" spans="1:12" s="16" customFormat="1" ht="18.75" customHeight="1">
      <c r="A49" s="33" t="s">
        <v>40</v>
      </c>
      <c r="B49" s="43">
        <v>5421.396000000001</v>
      </c>
      <c r="C49" s="135">
        <f t="shared" si="8"/>
        <v>0.0071475227422544505</v>
      </c>
      <c r="D49" s="135">
        <f t="shared" si="9"/>
        <v>0.08272372719020936</v>
      </c>
      <c r="E49" s="100">
        <v>4608.564656288095</v>
      </c>
      <c r="F49" s="135">
        <f t="shared" si="6"/>
        <v>0.0060758927571365785</v>
      </c>
      <c r="G49" s="135">
        <f t="shared" si="7"/>
        <v>0.08051178424462892</v>
      </c>
      <c r="H49" s="142">
        <f>E49/B49</f>
        <v>0.8500697341216348</v>
      </c>
      <c r="L49" s="10"/>
    </row>
    <row r="50" spans="1:12" s="16" customFormat="1" ht="15.75">
      <c r="A50" s="44"/>
      <c r="B50" s="45"/>
      <c r="C50" s="46"/>
      <c r="D50" s="46"/>
      <c r="E50" s="47"/>
      <c r="F50" s="46"/>
      <c r="G50" s="46"/>
      <c r="H50" s="48"/>
      <c r="K50" s="154"/>
      <c r="L50" s="10"/>
    </row>
    <row r="51" spans="1:12" s="9" customFormat="1" ht="21" customHeight="1" thickBot="1">
      <c r="A51" s="169" t="s">
        <v>41</v>
      </c>
      <c r="B51" s="168">
        <f>B10-B34</f>
        <v>-4235.9009999999835</v>
      </c>
      <c r="C51" s="167">
        <f>B51/$B$9</f>
        <v>-0.0055845761371127005</v>
      </c>
      <c r="D51" s="168">
        <f>D10-D34</f>
        <v>0</v>
      </c>
      <c r="E51" s="168">
        <f>E10-E34</f>
        <v>158.27944092002872</v>
      </c>
      <c r="F51" s="167">
        <f>F10-F34</f>
        <v>0.00020867427939358363</v>
      </c>
      <c r="G51" s="168">
        <f>G10-G34</f>
        <v>0</v>
      </c>
      <c r="H51" s="166">
        <f>E51/B51</f>
        <v>-0.037366180399407194</v>
      </c>
      <c r="I51" s="56"/>
      <c r="J51" s="49"/>
      <c r="L51" s="10"/>
    </row>
    <row r="52" spans="1:12" ht="3.75" customHeight="1">
      <c r="A52" s="50"/>
      <c r="B52" s="137"/>
      <c r="C52" s="137"/>
      <c r="D52" s="137"/>
      <c r="E52" s="138"/>
      <c r="F52" s="138"/>
      <c r="G52" s="138"/>
      <c r="H52" s="139"/>
      <c r="L52" s="10"/>
    </row>
    <row r="53" spans="1:12" ht="15" customHeight="1">
      <c r="A53" s="222"/>
      <c r="B53" s="222"/>
      <c r="C53" s="222"/>
      <c r="D53" s="222"/>
      <c r="E53" s="222"/>
      <c r="F53" s="96"/>
      <c r="G53" s="96"/>
      <c r="H53" s="97"/>
      <c r="L53" s="10"/>
    </row>
    <row r="54" spans="1:12" ht="19.5" customHeight="1">
      <c r="A54" s="52"/>
      <c r="B54" s="52"/>
      <c r="C54" s="192"/>
      <c r="D54" s="25"/>
      <c r="E54" s="25"/>
      <c r="F54" s="192"/>
      <c r="G54" s="52"/>
      <c r="H54" s="52"/>
      <c r="L54" s="10"/>
    </row>
    <row r="55" spans="1:12" ht="19.5" customHeight="1">
      <c r="A55" s="52"/>
      <c r="B55" s="52"/>
      <c r="C55" s="52"/>
      <c r="D55" s="52"/>
      <c r="E55" s="53"/>
      <c r="G55" s="51"/>
      <c r="L55" s="10"/>
    </row>
    <row r="56" spans="5:12" ht="19.5" customHeight="1">
      <c r="E56" s="1"/>
      <c r="F56" s="1"/>
      <c r="G56" s="51"/>
      <c r="L56" s="10"/>
    </row>
    <row r="57" spans="1:12" ht="30.75" customHeight="1">
      <c r="A57" s="32"/>
      <c r="E57" s="1"/>
      <c r="F57" s="1"/>
      <c r="G57" s="1"/>
      <c r="L57" s="10"/>
    </row>
    <row r="58" spans="1:12" ht="19.5" customHeight="1">
      <c r="A58" s="20"/>
      <c r="E58" s="1"/>
      <c r="F58" s="1"/>
      <c r="G58" s="1"/>
      <c r="H58" s="54"/>
      <c r="L58" s="10"/>
    </row>
    <row r="59" spans="1:7" ht="19.5" customHeight="1">
      <c r="A59" s="20"/>
      <c r="E59" s="1"/>
      <c r="F59" s="51"/>
      <c r="G59" s="51"/>
    </row>
    <row r="60" spans="5:7" ht="19.5" customHeight="1">
      <c r="E60" s="51"/>
      <c r="F60" s="51"/>
      <c r="G60" s="51"/>
    </row>
    <row r="61" spans="5:7" ht="19.5" customHeight="1">
      <c r="E61" s="51"/>
      <c r="F61" s="51"/>
      <c r="G61" s="51"/>
    </row>
    <row r="62" spans="5:7" ht="19.5" customHeight="1">
      <c r="E62" s="51"/>
      <c r="F62" s="51"/>
      <c r="G62" s="51"/>
    </row>
    <row r="63" spans="5:7" ht="19.5" customHeight="1">
      <c r="E63" s="51"/>
      <c r="F63" s="51"/>
      <c r="G63" s="51"/>
    </row>
    <row r="64" spans="5:7" ht="19.5" customHeight="1">
      <c r="E64" s="51"/>
      <c r="F64" s="51"/>
      <c r="G64" s="51"/>
    </row>
    <row r="65" spans="5:7" ht="19.5" customHeight="1">
      <c r="E65" s="51"/>
      <c r="F65" s="51"/>
      <c r="G65" s="51"/>
    </row>
    <row r="66" spans="5:7" ht="19.5" customHeight="1">
      <c r="E66" s="51"/>
      <c r="F66" s="51"/>
      <c r="G66" s="51"/>
    </row>
    <row r="67" spans="5:7" ht="19.5" customHeight="1">
      <c r="E67" s="51"/>
      <c r="F67" s="51"/>
      <c r="G67" s="51"/>
    </row>
    <row r="68" spans="5:7" ht="19.5" customHeight="1">
      <c r="E68" s="51"/>
      <c r="F68" s="51"/>
      <c r="G68" s="51"/>
    </row>
    <row r="69" spans="5:7" ht="19.5" customHeight="1">
      <c r="E69" s="51"/>
      <c r="F69" s="51"/>
      <c r="G69" s="51"/>
    </row>
    <row r="70" spans="5:7" ht="19.5" customHeight="1">
      <c r="E70" s="51"/>
      <c r="F70" s="51"/>
      <c r="G70" s="51"/>
    </row>
    <row r="71" spans="5:7" ht="19.5" customHeight="1">
      <c r="E71" s="51"/>
      <c r="F71" s="51"/>
      <c r="G71" s="51"/>
    </row>
    <row r="72" spans="5:7" ht="19.5" customHeight="1">
      <c r="E72" s="51"/>
      <c r="F72" s="51"/>
      <c r="G72" s="51"/>
    </row>
    <row r="73" spans="5:7" ht="19.5" customHeight="1">
      <c r="E73" s="51"/>
      <c r="F73" s="51"/>
      <c r="G73" s="51"/>
    </row>
    <row r="74" spans="5:7" ht="19.5" customHeight="1">
      <c r="E74" s="51"/>
      <c r="F74" s="51"/>
      <c r="G74" s="51"/>
    </row>
    <row r="75" spans="5:7" ht="19.5" customHeight="1">
      <c r="E75" s="51"/>
      <c r="F75" s="51"/>
      <c r="G75" s="51"/>
    </row>
    <row r="76" spans="5:7" ht="19.5" customHeight="1">
      <c r="E76" s="51"/>
      <c r="F76" s="51"/>
      <c r="G76" s="51"/>
    </row>
    <row r="77" spans="5:7" ht="19.5" customHeight="1">
      <c r="E77" s="51"/>
      <c r="F77" s="51"/>
      <c r="G77" s="51"/>
    </row>
    <row r="78" spans="5:7" ht="19.5" customHeight="1">
      <c r="E78" s="51"/>
      <c r="F78" s="51"/>
      <c r="G78" s="51"/>
    </row>
    <row r="79" spans="5:7" ht="19.5" customHeight="1">
      <c r="E79" s="51"/>
      <c r="F79" s="51"/>
      <c r="G79" s="51"/>
    </row>
    <row r="80" spans="5:7" ht="19.5" customHeight="1">
      <c r="E80" s="51"/>
      <c r="F80" s="51"/>
      <c r="G80" s="51"/>
    </row>
    <row r="81" spans="5:7" ht="19.5" customHeight="1">
      <c r="E81" s="51"/>
      <c r="F81" s="51"/>
      <c r="G81" s="51"/>
    </row>
    <row r="82" spans="5:7" ht="19.5" customHeight="1">
      <c r="E82" s="51"/>
      <c r="F82" s="51"/>
      <c r="G82" s="51"/>
    </row>
    <row r="83" spans="5:7" ht="19.5" customHeight="1">
      <c r="E83" s="51"/>
      <c r="F83" s="51"/>
      <c r="G83" s="51"/>
    </row>
    <row r="84" spans="5:7" ht="19.5" customHeight="1">
      <c r="E84" s="51"/>
      <c r="F84" s="51"/>
      <c r="G84" s="51"/>
    </row>
    <row r="85" spans="5:7" ht="19.5" customHeight="1">
      <c r="E85" s="51"/>
      <c r="F85" s="51"/>
      <c r="G85" s="51"/>
    </row>
    <row r="86" spans="5:7" ht="19.5" customHeight="1">
      <c r="E86" s="51"/>
      <c r="F86" s="51"/>
      <c r="G86" s="51"/>
    </row>
    <row r="87" spans="5:7" ht="19.5" customHeight="1">
      <c r="E87" s="51"/>
      <c r="F87" s="51"/>
      <c r="G87" s="51"/>
    </row>
    <row r="88" spans="5:7" ht="19.5" customHeight="1">
      <c r="E88" s="51"/>
      <c r="F88" s="51"/>
      <c r="G88" s="51"/>
    </row>
    <row r="89" spans="5:7" ht="19.5" customHeight="1">
      <c r="E89" s="51"/>
      <c r="F89" s="51"/>
      <c r="G89" s="51"/>
    </row>
    <row r="90" spans="5:7" ht="19.5" customHeight="1">
      <c r="E90" s="51"/>
      <c r="F90" s="51"/>
      <c r="G90" s="51"/>
    </row>
    <row r="91" spans="5:7" ht="19.5" customHeight="1">
      <c r="E91" s="51"/>
      <c r="F91" s="51"/>
      <c r="G91" s="51"/>
    </row>
    <row r="92" spans="5:7" ht="19.5" customHeight="1">
      <c r="E92" s="51"/>
      <c r="F92" s="51"/>
      <c r="G92" s="51"/>
    </row>
    <row r="93" spans="5:7" ht="19.5" customHeight="1">
      <c r="E93" s="51"/>
      <c r="F93" s="51"/>
      <c r="G93" s="51"/>
    </row>
    <row r="94" spans="5:7" ht="19.5" customHeight="1">
      <c r="E94" s="51"/>
      <c r="F94" s="51"/>
      <c r="G94" s="51"/>
    </row>
    <row r="95" spans="5:7" ht="19.5" customHeight="1">
      <c r="E95" s="51"/>
      <c r="F95" s="51"/>
      <c r="G95" s="51"/>
    </row>
    <row r="96" spans="5:7" ht="19.5" customHeight="1">
      <c r="E96" s="51"/>
      <c r="F96" s="51"/>
      <c r="G96" s="51"/>
    </row>
    <row r="97" spans="5:7" ht="19.5" customHeight="1">
      <c r="E97" s="51"/>
      <c r="F97" s="51"/>
      <c r="G97" s="51"/>
    </row>
    <row r="98" spans="5:7" ht="19.5" customHeight="1">
      <c r="E98" s="51"/>
      <c r="F98" s="51"/>
      <c r="G98" s="51"/>
    </row>
    <row r="99" spans="5:7" ht="19.5" customHeight="1">
      <c r="E99" s="51"/>
      <c r="F99" s="51"/>
      <c r="G99" s="51"/>
    </row>
    <row r="100" spans="5:7" ht="19.5" customHeight="1">
      <c r="E100" s="51"/>
      <c r="F100" s="51"/>
      <c r="G100" s="51"/>
    </row>
    <row r="101" spans="5:7" ht="19.5" customHeight="1">
      <c r="E101" s="51"/>
      <c r="F101" s="51"/>
      <c r="G101" s="51"/>
    </row>
    <row r="102" spans="5:7" ht="19.5" customHeight="1">
      <c r="E102" s="51"/>
      <c r="F102" s="51"/>
      <c r="G102" s="51"/>
    </row>
    <row r="103" spans="5:7" ht="19.5" customHeight="1">
      <c r="E103" s="51"/>
      <c r="F103" s="51"/>
      <c r="G103" s="51"/>
    </row>
    <row r="104" spans="5:7" ht="19.5" customHeight="1">
      <c r="E104" s="51"/>
      <c r="F104" s="51"/>
      <c r="G104" s="51"/>
    </row>
    <row r="105" spans="5:7" ht="19.5" customHeight="1">
      <c r="E105" s="51"/>
      <c r="F105" s="51"/>
      <c r="G105" s="51"/>
    </row>
    <row r="106" spans="5:7" ht="19.5" customHeight="1">
      <c r="E106" s="51"/>
      <c r="F106" s="51"/>
      <c r="G106" s="51"/>
    </row>
    <row r="107" spans="5:7" ht="19.5" customHeight="1">
      <c r="E107" s="51"/>
      <c r="F107" s="51"/>
      <c r="G107" s="51"/>
    </row>
    <row r="108" spans="5:7" ht="19.5" customHeight="1">
      <c r="E108" s="51"/>
      <c r="F108" s="51"/>
      <c r="G108" s="51"/>
    </row>
    <row r="109" spans="5:7" ht="19.5" customHeight="1">
      <c r="E109" s="51"/>
      <c r="F109" s="51"/>
      <c r="G109" s="51"/>
    </row>
    <row r="110" spans="5:7" ht="19.5" customHeight="1">
      <c r="E110" s="51"/>
      <c r="F110" s="51"/>
      <c r="G110" s="51"/>
    </row>
    <row r="111" spans="5:7" ht="19.5" customHeight="1">
      <c r="E111" s="51"/>
      <c r="F111" s="51"/>
      <c r="G111" s="51"/>
    </row>
    <row r="112" spans="5:7" ht="19.5" customHeight="1">
      <c r="E112" s="51"/>
      <c r="F112" s="51"/>
      <c r="G112" s="51"/>
    </row>
    <row r="113" spans="5:7" ht="19.5" customHeight="1">
      <c r="E113" s="51"/>
      <c r="F113" s="51"/>
      <c r="G113" s="51"/>
    </row>
    <row r="114" spans="5:7" ht="19.5" customHeight="1">
      <c r="E114" s="51"/>
      <c r="F114" s="51"/>
      <c r="G114" s="51"/>
    </row>
    <row r="115" spans="5:7" ht="19.5" customHeight="1">
      <c r="E115" s="51"/>
      <c r="F115" s="51"/>
      <c r="G115" s="51"/>
    </row>
    <row r="116" spans="5:7" ht="19.5" customHeight="1">
      <c r="E116" s="51"/>
      <c r="F116" s="51"/>
      <c r="G116" s="51"/>
    </row>
    <row r="117" spans="5:7" ht="19.5" customHeight="1">
      <c r="E117" s="51"/>
      <c r="F117" s="51"/>
      <c r="G117" s="51"/>
    </row>
    <row r="118" spans="5:7" ht="19.5" customHeight="1">
      <c r="E118" s="51"/>
      <c r="F118" s="51"/>
      <c r="G118" s="51"/>
    </row>
    <row r="119" spans="5:7" ht="19.5" customHeight="1">
      <c r="E119" s="51"/>
      <c r="F119" s="51"/>
      <c r="G119" s="51"/>
    </row>
    <row r="120" spans="5:7" ht="19.5" customHeight="1">
      <c r="E120" s="51"/>
      <c r="F120" s="51"/>
      <c r="G120" s="51"/>
    </row>
    <row r="121" spans="5:7" ht="19.5" customHeight="1">
      <c r="E121" s="51"/>
      <c r="F121" s="51"/>
      <c r="G121" s="51"/>
    </row>
    <row r="122" spans="5:7" ht="19.5" customHeight="1">
      <c r="E122" s="51"/>
      <c r="F122" s="51"/>
      <c r="G122" s="51"/>
    </row>
    <row r="123" spans="5:7" ht="19.5" customHeight="1">
      <c r="E123" s="51"/>
      <c r="F123" s="51"/>
      <c r="G123" s="51"/>
    </row>
    <row r="124" spans="5:7" ht="19.5" customHeight="1">
      <c r="E124" s="51"/>
      <c r="F124" s="51"/>
      <c r="G124" s="51"/>
    </row>
    <row r="125" spans="5:7" ht="19.5" customHeight="1">
      <c r="E125" s="51"/>
      <c r="F125" s="51"/>
      <c r="G125" s="51"/>
    </row>
    <row r="126" spans="5:7" ht="19.5" customHeight="1">
      <c r="E126" s="51"/>
      <c r="F126" s="51"/>
      <c r="G126" s="51"/>
    </row>
    <row r="127" spans="5:7" ht="19.5" customHeight="1">
      <c r="E127" s="51"/>
      <c r="F127" s="51"/>
      <c r="G127" s="51"/>
    </row>
    <row r="128" spans="5:7" ht="19.5" customHeight="1">
      <c r="E128" s="51"/>
      <c r="F128" s="51"/>
      <c r="G128" s="51"/>
    </row>
    <row r="129" spans="5:7" ht="19.5" customHeight="1">
      <c r="E129" s="51"/>
      <c r="F129" s="51"/>
      <c r="G129" s="51"/>
    </row>
    <row r="130" spans="5:7" ht="19.5" customHeight="1">
      <c r="E130" s="51"/>
      <c r="F130" s="51"/>
      <c r="G130" s="51"/>
    </row>
    <row r="131" spans="5:7" ht="19.5" customHeight="1">
      <c r="E131" s="51"/>
      <c r="F131" s="51"/>
      <c r="G131" s="51"/>
    </row>
    <row r="132" spans="5:7" ht="19.5" customHeight="1">
      <c r="E132" s="51"/>
      <c r="F132" s="51"/>
      <c r="G132" s="51"/>
    </row>
    <row r="133" spans="5:7" ht="19.5" customHeight="1">
      <c r="E133" s="51"/>
      <c r="F133" s="51"/>
      <c r="G133" s="51"/>
    </row>
    <row r="134" spans="5:7" ht="19.5" customHeight="1">
      <c r="E134" s="51"/>
      <c r="F134" s="51"/>
      <c r="G134" s="51"/>
    </row>
    <row r="135" spans="5:7" ht="19.5" customHeight="1">
      <c r="E135" s="51"/>
      <c r="F135" s="51"/>
      <c r="G135" s="51"/>
    </row>
    <row r="136" spans="5:7" ht="19.5" customHeight="1">
      <c r="E136" s="51"/>
      <c r="F136" s="51"/>
      <c r="G136" s="51"/>
    </row>
    <row r="137" spans="5:7" ht="19.5" customHeight="1">
      <c r="E137" s="51"/>
      <c r="F137" s="51"/>
      <c r="G137" s="51"/>
    </row>
    <row r="138" spans="5:7" ht="19.5" customHeight="1">
      <c r="E138" s="51"/>
      <c r="F138" s="51"/>
      <c r="G138" s="51"/>
    </row>
    <row r="139" spans="5:7" ht="19.5" customHeight="1">
      <c r="E139" s="51"/>
      <c r="F139" s="51"/>
      <c r="G139" s="51"/>
    </row>
    <row r="140" spans="5:7" ht="19.5" customHeight="1">
      <c r="E140" s="51"/>
      <c r="F140" s="51"/>
      <c r="G140" s="51"/>
    </row>
    <row r="141" spans="5:7" ht="19.5" customHeight="1">
      <c r="E141" s="51"/>
      <c r="F141" s="51"/>
      <c r="G141" s="51"/>
    </row>
    <row r="142" spans="5:7" ht="19.5" customHeight="1">
      <c r="E142" s="51"/>
      <c r="F142" s="51"/>
      <c r="G142" s="51"/>
    </row>
    <row r="143" spans="5:7" ht="19.5" customHeight="1">
      <c r="E143" s="51"/>
      <c r="F143" s="51"/>
      <c r="G143" s="51"/>
    </row>
    <row r="144" spans="5:7" ht="19.5" customHeight="1">
      <c r="E144" s="51"/>
      <c r="F144" s="51"/>
      <c r="G144" s="51"/>
    </row>
    <row r="145" spans="5:7" ht="19.5" customHeight="1">
      <c r="E145" s="51"/>
      <c r="F145" s="51"/>
      <c r="G145" s="51"/>
    </row>
    <row r="146" spans="5:7" ht="19.5" customHeight="1">
      <c r="E146" s="51"/>
      <c r="F146" s="51"/>
      <c r="G146" s="51"/>
    </row>
    <row r="147" spans="5:7" ht="19.5" customHeight="1">
      <c r="E147" s="51"/>
      <c r="F147" s="51"/>
      <c r="G147" s="51"/>
    </row>
    <row r="148" spans="5:7" ht="19.5" customHeight="1">
      <c r="E148" s="51"/>
      <c r="F148" s="51"/>
      <c r="G148" s="51"/>
    </row>
    <row r="149" spans="5:7" ht="19.5" customHeight="1">
      <c r="E149" s="51"/>
      <c r="F149" s="51"/>
      <c r="G149" s="51"/>
    </row>
    <row r="150" spans="5:7" ht="19.5" customHeight="1">
      <c r="E150" s="51"/>
      <c r="F150" s="51"/>
      <c r="G150" s="51"/>
    </row>
    <row r="151" spans="5:7" ht="19.5" customHeight="1">
      <c r="E151" s="51"/>
      <c r="F151" s="51"/>
      <c r="G151" s="51"/>
    </row>
    <row r="152" spans="5:7" ht="19.5" customHeight="1">
      <c r="E152" s="51"/>
      <c r="F152" s="51"/>
      <c r="G152" s="51"/>
    </row>
    <row r="153" spans="5:7" ht="19.5" customHeight="1">
      <c r="E153" s="51"/>
      <c r="F153" s="51"/>
      <c r="G153" s="51"/>
    </row>
    <row r="154" spans="5:7" ht="19.5" customHeight="1">
      <c r="E154" s="51"/>
      <c r="F154" s="51"/>
      <c r="G154" s="51"/>
    </row>
    <row r="155" spans="5:7" ht="19.5" customHeight="1">
      <c r="E155" s="51"/>
      <c r="F155" s="51"/>
      <c r="G155" s="51"/>
    </row>
    <row r="156" spans="5:7" ht="19.5" customHeight="1">
      <c r="E156" s="51"/>
      <c r="F156" s="51"/>
      <c r="G156" s="51"/>
    </row>
    <row r="157" spans="5:7" ht="19.5" customHeight="1">
      <c r="E157" s="51"/>
      <c r="F157" s="51"/>
      <c r="G157" s="51"/>
    </row>
    <row r="158" spans="5:7" ht="19.5" customHeight="1">
      <c r="E158" s="51"/>
      <c r="F158" s="51"/>
      <c r="G158" s="51"/>
    </row>
    <row r="159" spans="5:7" ht="19.5" customHeight="1">
      <c r="E159" s="51"/>
      <c r="F159" s="51"/>
      <c r="G159" s="51"/>
    </row>
    <row r="160" spans="5:7" ht="19.5" customHeight="1">
      <c r="E160" s="51"/>
      <c r="F160" s="51"/>
      <c r="G160" s="51"/>
    </row>
    <row r="161" spans="5:7" ht="19.5" customHeight="1">
      <c r="E161" s="51"/>
      <c r="F161" s="51"/>
      <c r="G161" s="51"/>
    </row>
    <row r="162" spans="5:7" ht="19.5" customHeight="1">
      <c r="E162" s="51"/>
      <c r="F162" s="51"/>
      <c r="G162" s="51"/>
    </row>
    <row r="163" spans="5:7" ht="19.5" customHeight="1">
      <c r="E163" s="51"/>
      <c r="F163" s="51"/>
      <c r="G163" s="51"/>
    </row>
    <row r="164" spans="5:7" ht="19.5" customHeight="1">
      <c r="E164" s="51"/>
      <c r="F164" s="51"/>
      <c r="G164" s="51"/>
    </row>
    <row r="165" spans="5:7" ht="19.5" customHeight="1">
      <c r="E165" s="51"/>
      <c r="F165" s="51"/>
      <c r="G165" s="51"/>
    </row>
    <row r="166" spans="5:7" ht="19.5" customHeight="1">
      <c r="E166" s="51"/>
      <c r="F166" s="51"/>
      <c r="G166" s="51"/>
    </row>
    <row r="167" spans="5:7" ht="19.5" customHeight="1">
      <c r="E167" s="51"/>
      <c r="F167" s="51"/>
      <c r="G167" s="51"/>
    </row>
    <row r="168" spans="5:7" ht="19.5" customHeight="1">
      <c r="E168" s="51"/>
      <c r="F168" s="51"/>
      <c r="G168" s="51"/>
    </row>
    <row r="169" spans="5:7" ht="19.5" customHeight="1">
      <c r="E169" s="51"/>
      <c r="F169" s="51"/>
      <c r="G169" s="51"/>
    </row>
    <row r="170" spans="5:7" ht="19.5" customHeight="1">
      <c r="E170" s="51"/>
      <c r="F170" s="51"/>
      <c r="G170" s="51"/>
    </row>
    <row r="171" spans="5:7" ht="19.5" customHeight="1">
      <c r="E171" s="51"/>
      <c r="F171" s="51"/>
      <c r="G171" s="51"/>
    </row>
    <row r="172" spans="5:7" ht="19.5" customHeight="1">
      <c r="E172" s="51"/>
      <c r="F172" s="51"/>
      <c r="G172" s="51"/>
    </row>
    <row r="173" spans="5:7" ht="19.5" customHeight="1">
      <c r="E173" s="51"/>
      <c r="F173" s="51"/>
      <c r="G173" s="51"/>
    </row>
    <row r="174" spans="5:7" ht="19.5" customHeight="1">
      <c r="E174" s="51"/>
      <c r="F174" s="51"/>
      <c r="G174" s="51"/>
    </row>
    <row r="175" spans="5:7" ht="19.5" customHeight="1">
      <c r="E175" s="51"/>
      <c r="F175" s="51"/>
      <c r="G175" s="51"/>
    </row>
    <row r="176" spans="5:7" ht="19.5" customHeight="1">
      <c r="E176" s="51"/>
      <c r="F176" s="51"/>
      <c r="G176" s="51"/>
    </row>
    <row r="177" spans="5:7" ht="19.5" customHeight="1">
      <c r="E177" s="51"/>
      <c r="F177" s="51"/>
      <c r="G177" s="51"/>
    </row>
    <row r="178" spans="5:7" ht="19.5" customHeight="1">
      <c r="E178" s="51"/>
      <c r="F178" s="51"/>
      <c r="G178" s="51"/>
    </row>
    <row r="179" spans="5:7" ht="19.5" customHeight="1">
      <c r="E179" s="51"/>
      <c r="F179" s="51"/>
      <c r="G179" s="51"/>
    </row>
  </sheetData>
  <sheetProtection/>
  <mergeCells count="4">
    <mergeCell ref="A53:E53"/>
    <mergeCell ref="A3:H4"/>
    <mergeCell ref="B7:D7"/>
    <mergeCell ref="E7:G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2:U23"/>
  <sheetViews>
    <sheetView view="pageBreakPreview" zoomScale="73" zoomScaleSheetLayoutView="73" zoomScalePageLayoutView="0" workbookViewId="0" topLeftCell="B1">
      <selection activeCell="E28" sqref="E28"/>
    </sheetView>
  </sheetViews>
  <sheetFormatPr defaultColWidth="9.140625" defaultRowHeight="12.75"/>
  <cols>
    <col min="1" max="1" width="4.28125" style="75" customWidth="1"/>
    <col min="2" max="2" width="54.00390625" style="75" customWidth="1"/>
    <col min="3" max="3" width="12.7109375" style="75" customWidth="1"/>
    <col min="4" max="4" width="14.00390625" style="75" customWidth="1"/>
    <col min="5" max="5" width="14.140625" style="75" customWidth="1"/>
    <col min="6" max="6" width="13.00390625" style="75" customWidth="1"/>
    <col min="7" max="7" width="12.57421875" style="75" customWidth="1"/>
    <col min="8" max="8" width="14.140625" style="75" customWidth="1"/>
    <col min="9" max="10" width="12.00390625" style="75" hidden="1" customWidth="1"/>
    <col min="11" max="11" width="10.421875" style="75" hidden="1" customWidth="1"/>
    <col min="12" max="12" width="12.421875" style="75" hidden="1" customWidth="1"/>
    <col min="13" max="13" width="10.00390625" style="75" hidden="1" customWidth="1"/>
    <col min="14" max="14" width="9.57421875" style="75" bestFit="1" customWidth="1"/>
    <col min="15" max="16384" width="9.140625" style="75" customWidth="1"/>
  </cols>
  <sheetData>
    <row r="2" spans="2:13" ht="12.75">
      <c r="B2" s="112"/>
      <c r="C2" s="112"/>
      <c r="D2" s="112"/>
      <c r="E2" s="112"/>
      <c r="F2" s="112"/>
      <c r="G2" s="112"/>
      <c r="H2" s="113" t="s">
        <v>57</v>
      </c>
      <c r="I2" s="112"/>
      <c r="J2" s="112"/>
      <c r="K2" s="112"/>
      <c r="L2" s="112"/>
      <c r="M2" s="112" t="s">
        <v>57</v>
      </c>
    </row>
    <row r="3" spans="2:13" ht="24.75" customHeight="1">
      <c r="B3" s="229" t="s">
        <v>58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2:13" ht="12.7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13.5" thickBot="1">
      <c r="B5" s="112"/>
      <c r="C5" s="112"/>
      <c r="D5" s="112"/>
      <c r="E5" s="112"/>
      <c r="F5" s="112"/>
      <c r="G5" s="112"/>
      <c r="H5" s="114" t="s">
        <v>88</v>
      </c>
      <c r="I5" s="112"/>
      <c r="J5" s="112"/>
      <c r="K5" s="112"/>
      <c r="L5" s="112" t="s">
        <v>59</v>
      </c>
      <c r="M5" s="112"/>
    </row>
    <row r="6" spans="2:13" s="77" customFormat="1" ht="39" thickBot="1">
      <c r="B6" s="178" t="s">
        <v>60</v>
      </c>
      <c r="C6" s="177" t="s">
        <v>144</v>
      </c>
      <c r="D6" s="177" t="s">
        <v>145</v>
      </c>
      <c r="E6" s="177" t="s">
        <v>158</v>
      </c>
      <c r="F6" s="177" t="s">
        <v>159</v>
      </c>
      <c r="G6" s="177" t="s">
        <v>156</v>
      </c>
      <c r="H6" s="176" t="s">
        <v>157</v>
      </c>
      <c r="I6" s="106" t="s">
        <v>61</v>
      </c>
      <c r="J6" s="76" t="s">
        <v>62</v>
      </c>
      <c r="K6" s="76" t="s">
        <v>63</v>
      </c>
      <c r="L6" s="76" t="s">
        <v>64</v>
      </c>
      <c r="M6" s="76" t="s">
        <v>65</v>
      </c>
    </row>
    <row r="7" spans="2:14" ht="21" customHeight="1" thickTop="1">
      <c r="B7" s="130" t="s">
        <v>66</v>
      </c>
      <c r="C7" s="200">
        <v>21596.6</v>
      </c>
      <c r="D7" s="200">
        <v>22088.155</v>
      </c>
      <c r="E7" s="202">
        <v>5428.518</v>
      </c>
      <c r="F7" s="202">
        <v>5474.995</v>
      </c>
      <c r="G7" s="203">
        <v>5181.187</v>
      </c>
      <c r="H7" s="204">
        <f>G7/F7</f>
        <v>0.9463363893483008</v>
      </c>
      <c r="I7" s="107" t="e">
        <f>+#REF!+E7</f>
        <v>#REF!</v>
      </c>
      <c r="J7" s="78">
        <v>7799.829</v>
      </c>
      <c r="K7" s="78">
        <v>7653.1</v>
      </c>
      <c r="L7" s="79">
        <f aca="true" t="shared" si="0" ref="L7:L13">+J7-K7</f>
        <v>146.72899999999936</v>
      </c>
      <c r="M7" s="80">
        <f aca="true" t="shared" si="1" ref="M7:M14">+K7/J7</f>
        <v>0.9811881773305544</v>
      </c>
      <c r="N7" s="81"/>
    </row>
    <row r="8" spans="2:14" ht="19.5" customHeight="1">
      <c r="B8" s="130" t="s">
        <v>67</v>
      </c>
      <c r="C8" s="200">
        <v>190.7</v>
      </c>
      <c r="D8" s="205">
        <v>190.70299999999997</v>
      </c>
      <c r="E8" s="205">
        <v>47.677</v>
      </c>
      <c r="F8" s="200">
        <v>47.677</v>
      </c>
      <c r="G8" s="200">
        <v>44.07199999999999</v>
      </c>
      <c r="H8" s="204">
        <f aca="true" t="shared" si="2" ref="H8:H14">G8/F8</f>
        <v>0.9243870209954483</v>
      </c>
      <c r="I8" s="107" t="e">
        <f>+#REF!+C10</f>
        <v>#REF!</v>
      </c>
      <c r="J8" s="78">
        <v>64.459</v>
      </c>
      <c r="K8" s="78">
        <v>56.1</v>
      </c>
      <c r="L8" s="79">
        <f t="shared" si="0"/>
        <v>8.359000000000002</v>
      </c>
      <c r="M8" s="80">
        <f t="shared" si="1"/>
        <v>0.8703206689523573</v>
      </c>
      <c r="N8" s="81"/>
    </row>
    <row r="9" spans="2:14" ht="18.75" customHeight="1">
      <c r="B9" s="130" t="s">
        <v>68</v>
      </c>
      <c r="C9" s="200">
        <v>102.6</v>
      </c>
      <c r="D9" s="200">
        <v>102.596</v>
      </c>
      <c r="E9" s="200">
        <v>30.344</v>
      </c>
      <c r="F9" s="200">
        <v>30.344</v>
      </c>
      <c r="G9" s="200">
        <v>25.144</v>
      </c>
      <c r="H9" s="204">
        <f t="shared" si="2"/>
        <v>0.8286316899551806</v>
      </c>
      <c r="I9" s="107" t="e">
        <f>+#REF!+E9</f>
        <v>#REF!</v>
      </c>
      <c r="J9" s="78">
        <v>38.745</v>
      </c>
      <c r="K9" s="78">
        <v>34.5</v>
      </c>
      <c r="L9" s="79">
        <f t="shared" si="0"/>
        <v>4.244999999999997</v>
      </c>
      <c r="M9" s="80">
        <f t="shared" si="1"/>
        <v>0.8904374758033295</v>
      </c>
      <c r="N9" s="81"/>
    </row>
    <row r="10" spans="2:21" ht="25.5" customHeight="1">
      <c r="B10" s="131" t="s">
        <v>69</v>
      </c>
      <c r="C10" s="200">
        <v>177</v>
      </c>
      <c r="D10" s="200">
        <v>177</v>
      </c>
      <c r="E10" s="200">
        <v>44.77</v>
      </c>
      <c r="F10" s="200">
        <v>44.77</v>
      </c>
      <c r="G10" s="200">
        <v>39.65599999999999</v>
      </c>
      <c r="H10" s="204">
        <f t="shared" si="2"/>
        <v>0.8857717221353583</v>
      </c>
      <c r="I10" s="107" t="e">
        <f>+#REF!+E10</f>
        <v>#REF!</v>
      </c>
      <c r="J10" s="78">
        <v>62.378</v>
      </c>
      <c r="K10" s="78">
        <v>58.8</v>
      </c>
      <c r="L10" s="79">
        <f t="shared" si="0"/>
        <v>3.578000000000003</v>
      </c>
      <c r="M10" s="80">
        <f t="shared" si="1"/>
        <v>0.9426400333450896</v>
      </c>
      <c r="N10" s="81"/>
      <c r="R10" s="216">
        <v>5428.518</v>
      </c>
      <c r="S10" s="215">
        <v>47.677</v>
      </c>
      <c r="T10" s="214">
        <v>30.344</v>
      </c>
      <c r="U10" s="213">
        <v>44.77</v>
      </c>
    </row>
    <row r="11" spans="2:14" ht="28.5" customHeight="1">
      <c r="B11" s="131" t="s">
        <v>70</v>
      </c>
      <c r="C11" s="200">
        <v>25274.9</v>
      </c>
      <c r="D11" s="200">
        <v>25866.9</v>
      </c>
      <c r="E11" s="200">
        <v>6225</v>
      </c>
      <c r="F11" s="200">
        <v>6606.3</v>
      </c>
      <c r="G11" s="200">
        <v>6073.7837925</v>
      </c>
      <c r="H11" s="204">
        <f t="shared" si="2"/>
        <v>0.919392669497298</v>
      </c>
      <c r="I11" s="107" t="e">
        <f>+#REF!+E11</f>
        <v>#REF!</v>
      </c>
      <c r="J11" s="78">
        <v>8640.4</v>
      </c>
      <c r="K11" s="78">
        <v>7983.6</v>
      </c>
      <c r="L11" s="79">
        <f t="shared" si="0"/>
        <v>656.7999999999993</v>
      </c>
      <c r="M11" s="80">
        <f t="shared" si="1"/>
        <v>0.9239850006944124</v>
      </c>
      <c r="N11" s="81"/>
    </row>
    <row r="12" spans="2:15" ht="27.75" customHeight="1">
      <c r="B12" s="131" t="s">
        <v>71</v>
      </c>
      <c r="C12" s="200">
        <v>9708.3</v>
      </c>
      <c r="D12" s="200">
        <v>10038.32</v>
      </c>
      <c r="E12" s="200">
        <v>2427.08</v>
      </c>
      <c r="F12" s="200">
        <v>2742.08</v>
      </c>
      <c r="G12" s="200">
        <v>2245.0200000000004</v>
      </c>
      <c r="H12" s="204">
        <f t="shared" si="2"/>
        <v>0.8187288481736493</v>
      </c>
      <c r="I12" s="107" t="e">
        <f>+#REF!+E12</f>
        <v>#REF!</v>
      </c>
      <c r="J12" s="78" t="e">
        <f>+E12+#REF!-459.6+29</f>
        <v>#REF!</v>
      </c>
      <c r="K12" s="78">
        <v>3474.3</v>
      </c>
      <c r="L12" s="79" t="e">
        <f t="shared" si="0"/>
        <v>#REF!</v>
      </c>
      <c r="M12" s="80" t="e">
        <f t="shared" si="1"/>
        <v>#REF!</v>
      </c>
      <c r="N12" s="81"/>
      <c r="O12" s="81"/>
    </row>
    <row r="13" spans="2:14" ht="17.25" customHeight="1">
      <c r="B13" s="130" t="s">
        <v>72</v>
      </c>
      <c r="C13" s="200">
        <v>285</v>
      </c>
      <c r="D13" s="200">
        <v>371.73100000000005</v>
      </c>
      <c r="E13" s="200">
        <v>71.238</v>
      </c>
      <c r="F13" s="200">
        <v>114.66900000000001</v>
      </c>
      <c r="G13" s="200">
        <v>79.48858999999999</v>
      </c>
      <c r="H13" s="204">
        <f t="shared" si="2"/>
        <v>0.6932003418535087</v>
      </c>
      <c r="I13" s="107" t="e">
        <f>+#REF!+E13</f>
        <v>#REF!</v>
      </c>
      <c r="J13" s="78">
        <v>116.7</v>
      </c>
      <c r="K13" s="78">
        <f>0.2+99.6+0.2</f>
        <v>100</v>
      </c>
      <c r="L13" s="79">
        <f t="shared" si="0"/>
        <v>16.700000000000003</v>
      </c>
      <c r="M13" s="80">
        <f t="shared" si="1"/>
        <v>0.856898029134533</v>
      </c>
      <c r="N13" s="81"/>
    </row>
    <row r="14" spans="2:14" ht="18.75" customHeight="1" thickBot="1">
      <c r="B14" s="132" t="s">
        <v>73</v>
      </c>
      <c r="C14" s="201">
        <f>SUM(C7:C13)</f>
        <v>57335.100000000006</v>
      </c>
      <c r="D14" s="212">
        <f>SUM(D7:D13)</f>
        <v>58835.405000000006</v>
      </c>
      <c r="E14" s="212">
        <f>SUM(E7:E13)</f>
        <v>14274.627</v>
      </c>
      <c r="F14" s="212">
        <f>SUM(F7:F13)</f>
        <v>15060.835</v>
      </c>
      <c r="G14" s="201">
        <f>SUM(G7:G13)</f>
        <v>13688.3513825</v>
      </c>
      <c r="H14" s="206">
        <f t="shared" si="2"/>
        <v>0.9088706823028073</v>
      </c>
      <c r="I14" s="107" t="e">
        <f>SUM(I7:I13)</f>
        <v>#REF!</v>
      </c>
      <c r="J14" s="78" t="e">
        <f>SUM(J7:J13)</f>
        <v>#REF!</v>
      </c>
      <c r="K14" s="78">
        <f>SUM(K7:K13)</f>
        <v>19360.4</v>
      </c>
      <c r="L14" s="78" t="e">
        <f>SUM(L7:L13)</f>
        <v>#REF!</v>
      </c>
      <c r="M14" s="80" t="e">
        <f t="shared" si="1"/>
        <v>#REF!</v>
      </c>
      <c r="N14" s="81"/>
    </row>
    <row r="15" ht="12.75">
      <c r="J15" s="81"/>
    </row>
    <row r="16" spans="3:10" ht="12.75">
      <c r="C16" s="81"/>
      <c r="D16" s="81"/>
      <c r="J16" s="81"/>
    </row>
    <row r="17" spans="4:10" ht="12.75">
      <c r="D17" s="81"/>
      <c r="F17" s="81"/>
      <c r="G17" s="81"/>
      <c r="J17" s="81"/>
    </row>
    <row r="18" spans="4:10" ht="12.75">
      <c r="D18" s="81"/>
      <c r="F18" s="81"/>
      <c r="G18" s="81"/>
      <c r="H18" s="81"/>
      <c r="I18" s="81"/>
      <c r="J18" s="81"/>
    </row>
    <row r="19" ht="12.75">
      <c r="J19" s="81"/>
    </row>
    <row r="20" ht="12.75">
      <c r="J20" s="81"/>
    </row>
    <row r="23" spans="4:10" ht="12.75">
      <c r="D23" s="81"/>
      <c r="F23" s="82"/>
      <c r="G23" s="82"/>
      <c r="H23" s="82"/>
      <c r="I23" s="82"/>
      <c r="J23" s="82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70"/>
  <sheetViews>
    <sheetView showZeros="0" view="pageBreakPreview" zoomScale="75" zoomScaleNormal="125" zoomScaleSheetLayoutView="75" zoomScalePageLayoutView="0" workbookViewId="0" topLeftCell="B4">
      <selection activeCell="K23" sqref="K23"/>
    </sheetView>
  </sheetViews>
  <sheetFormatPr defaultColWidth="9.140625" defaultRowHeight="12" customHeight="1"/>
  <cols>
    <col min="1" max="1" width="9.7109375" style="93" customWidth="1"/>
    <col min="2" max="2" width="4.57421875" style="93" customWidth="1"/>
    <col min="3" max="3" width="44.421875" style="93" customWidth="1"/>
    <col min="4" max="4" width="14.28125" style="92" customWidth="1"/>
    <col min="5" max="5" width="15.421875" style="92" customWidth="1"/>
    <col min="6" max="8" width="12.57421875" style="93" customWidth="1"/>
    <col min="9" max="9" width="9.140625" style="93" customWidth="1"/>
    <col min="10" max="10" width="10.7109375" style="93" bestFit="1" customWidth="1"/>
    <col min="11" max="11" width="9.8515625" style="93" bestFit="1" customWidth="1"/>
    <col min="12" max="12" width="12.140625" style="93" bestFit="1" customWidth="1"/>
    <col min="13" max="16384" width="9.140625" style="93" customWidth="1"/>
  </cols>
  <sheetData>
    <row r="1" spans="2:9" ht="12" customHeight="1">
      <c r="B1" s="101"/>
      <c r="C1" s="102"/>
      <c r="D1" s="103"/>
      <c r="E1" s="103"/>
      <c r="F1" s="104"/>
      <c r="G1" s="104"/>
      <c r="H1" s="104"/>
      <c r="I1" s="104" t="s">
        <v>75</v>
      </c>
    </row>
    <row r="2" spans="2:9" ht="12" customHeight="1">
      <c r="B2" s="105"/>
      <c r="C2" s="104"/>
      <c r="D2" s="103"/>
      <c r="E2" s="103"/>
      <c r="F2" s="103"/>
      <c r="G2" s="103"/>
      <c r="H2" s="103"/>
      <c r="I2" s="104"/>
    </row>
    <row r="3" spans="2:9" s="94" customFormat="1" ht="15.75">
      <c r="B3" s="231" t="s">
        <v>143</v>
      </c>
      <c r="C3" s="231"/>
      <c r="D3" s="231"/>
      <c r="E3" s="231"/>
      <c r="F3" s="231"/>
      <c r="G3" s="231"/>
      <c r="H3" s="231"/>
      <c r="I3" s="232"/>
    </row>
    <row r="4" spans="2:9" s="94" customFormat="1" ht="12">
      <c r="B4" s="105"/>
      <c r="C4" s="233"/>
      <c r="D4" s="233"/>
      <c r="E4" s="233"/>
      <c r="F4" s="233"/>
      <c r="G4" s="105"/>
      <c r="H4" s="105"/>
      <c r="I4" s="105"/>
    </row>
    <row r="5" spans="2:9" s="94" customFormat="1" ht="15.75" customHeight="1" thickBot="1">
      <c r="B5" s="182" t="s">
        <v>76</v>
      </c>
      <c r="C5" s="181"/>
      <c r="D5" s="181"/>
      <c r="E5" s="181"/>
      <c r="F5" s="181"/>
      <c r="G5" s="181"/>
      <c r="H5" s="181"/>
      <c r="I5" s="180" t="s">
        <v>90</v>
      </c>
    </row>
    <row r="6" spans="2:9" s="95" customFormat="1" ht="18" customHeight="1" thickTop="1">
      <c r="B6" s="234" t="s">
        <v>77</v>
      </c>
      <c r="C6" s="236" t="s">
        <v>78</v>
      </c>
      <c r="D6" s="238" t="s">
        <v>151</v>
      </c>
      <c r="E6" s="238" t="s">
        <v>152</v>
      </c>
      <c r="F6" s="235" t="s">
        <v>154</v>
      </c>
      <c r="G6" s="238" t="s">
        <v>155</v>
      </c>
      <c r="H6" s="238" t="s">
        <v>156</v>
      </c>
      <c r="I6" s="240" t="s">
        <v>157</v>
      </c>
    </row>
    <row r="7" spans="2:9" s="95" customFormat="1" ht="28.5" customHeight="1">
      <c r="B7" s="235"/>
      <c r="C7" s="237"/>
      <c r="D7" s="239"/>
      <c r="E7" s="239"/>
      <c r="F7" s="241"/>
      <c r="G7" s="239"/>
      <c r="H7" s="239"/>
      <c r="I7" s="238"/>
    </row>
    <row r="8" spans="2:9" s="95" customFormat="1" ht="22.5" customHeight="1" thickBot="1">
      <c r="B8" s="193" t="s">
        <v>79</v>
      </c>
      <c r="C8" s="193" t="s">
        <v>80</v>
      </c>
      <c r="D8" s="194">
        <v>1</v>
      </c>
      <c r="E8" s="194" t="s">
        <v>81</v>
      </c>
      <c r="F8" s="194">
        <v>3</v>
      </c>
      <c r="G8" s="195" t="s">
        <v>82</v>
      </c>
      <c r="H8" s="195" t="s">
        <v>83</v>
      </c>
      <c r="I8" s="196" t="s">
        <v>87</v>
      </c>
    </row>
    <row r="9" spans="2:13" s="94" customFormat="1" ht="14.25" customHeight="1" thickTop="1">
      <c r="B9" s="190"/>
      <c r="C9" s="189" t="s">
        <v>89</v>
      </c>
      <c r="D9" s="207">
        <f>SUM(D10:D66)</f>
        <v>21596555</v>
      </c>
      <c r="E9" s="207">
        <f>SUM(E10:E66)</f>
        <v>22088155</v>
      </c>
      <c r="F9" s="207">
        <f>SUM(F10:F66)</f>
        <v>5428518</v>
      </c>
      <c r="G9" s="207">
        <f>SUM(G10:G66)</f>
        <v>5474995</v>
      </c>
      <c r="H9" s="207">
        <f>SUM(H10:H66)</f>
        <v>5181186.9855</v>
      </c>
      <c r="I9" s="208">
        <f>H9/G9</f>
        <v>0.9463363866998966</v>
      </c>
      <c r="L9" s="153"/>
      <c r="M9" s="199"/>
    </row>
    <row r="10" spans="1:13" ht="12" customHeight="1">
      <c r="A10" s="150"/>
      <c r="B10" s="187">
        <v>1</v>
      </c>
      <c r="C10" s="183" t="s">
        <v>99</v>
      </c>
      <c r="D10" s="209">
        <v>20755</v>
      </c>
      <c r="E10" s="209">
        <v>20755</v>
      </c>
      <c r="F10" s="209">
        <v>5200</v>
      </c>
      <c r="G10" s="209">
        <v>5200</v>
      </c>
      <c r="H10" s="209">
        <v>5169.71029</v>
      </c>
      <c r="I10" s="188">
        <f aca="true" t="shared" si="0" ref="I10:I64">H10/G10</f>
        <v>0.9941750557692308</v>
      </c>
      <c r="J10" s="94"/>
      <c r="K10" s="94"/>
      <c r="L10" s="153"/>
      <c r="M10" s="199"/>
    </row>
    <row r="11" spans="1:13" ht="12" customHeight="1">
      <c r="A11" s="150"/>
      <c r="B11" s="187">
        <v>2</v>
      </c>
      <c r="C11" s="183" t="s">
        <v>100</v>
      </c>
      <c r="D11" s="209">
        <v>129987</v>
      </c>
      <c r="E11" s="209">
        <v>117987</v>
      </c>
      <c r="F11" s="209">
        <v>25215</v>
      </c>
      <c r="G11" s="209">
        <v>20215</v>
      </c>
      <c r="H11" s="209">
        <v>21211.35783</v>
      </c>
      <c r="I11" s="188">
        <f t="shared" si="0"/>
        <v>1.0492880450160773</v>
      </c>
      <c r="J11" s="94"/>
      <c r="K11" s="94"/>
      <c r="L11" s="153"/>
      <c r="M11" s="199"/>
    </row>
    <row r="12" spans="1:13" ht="12" customHeight="1">
      <c r="A12" s="150"/>
      <c r="B12" s="187">
        <v>3</v>
      </c>
      <c r="C12" s="183" t="s">
        <v>101</v>
      </c>
      <c r="D12" s="209">
        <v>235062</v>
      </c>
      <c r="E12" s="209">
        <v>231062</v>
      </c>
      <c r="F12" s="209">
        <v>50040</v>
      </c>
      <c r="G12" s="209">
        <v>46040</v>
      </c>
      <c r="H12" s="209">
        <v>41714.84712</v>
      </c>
      <c r="I12" s="188">
        <f t="shared" si="0"/>
        <v>0.9060566272806255</v>
      </c>
      <c r="J12" s="94"/>
      <c r="K12" s="94"/>
      <c r="L12" s="153"/>
      <c r="M12" s="199"/>
    </row>
    <row r="13" spans="1:13" ht="12" customHeight="1">
      <c r="A13" s="150"/>
      <c r="B13" s="187">
        <v>4</v>
      </c>
      <c r="C13" s="183" t="s">
        <v>84</v>
      </c>
      <c r="D13" s="209">
        <v>82490</v>
      </c>
      <c r="E13" s="209">
        <v>75490</v>
      </c>
      <c r="F13" s="209">
        <v>21590</v>
      </c>
      <c r="G13" s="209">
        <v>14590</v>
      </c>
      <c r="H13" s="209">
        <v>18290.47821</v>
      </c>
      <c r="I13" s="188">
        <f t="shared" si="0"/>
        <v>1.2536311315969844</v>
      </c>
      <c r="J13" s="94"/>
      <c r="K13" s="94"/>
      <c r="L13" s="153"/>
      <c r="M13" s="199"/>
    </row>
    <row r="14" spans="1:13" ht="12" customHeight="1">
      <c r="A14" s="150"/>
      <c r="B14" s="187">
        <v>5</v>
      </c>
      <c r="C14" s="183" t="s">
        <v>102</v>
      </c>
      <c r="D14" s="209">
        <v>13239</v>
      </c>
      <c r="E14" s="209">
        <v>13239</v>
      </c>
      <c r="F14" s="209">
        <v>3600</v>
      </c>
      <c r="G14" s="209">
        <v>3600</v>
      </c>
      <c r="H14" s="209">
        <v>3470.1118</v>
      </c>
      <c r="I14" s="188">
        <f t="shared" si="0"/>
        <v>0.9639199444444445</v>
      </c>
      <c r="J14" s="94"/>
      <c r="K14" s="94"/>
      <c r="L14" s="153"/>
      <c r="M14" s="199"/>
    </row>
    <row r="15" spans="1:13" ht="12" customHeight="1">
      <c r="A15" s="150"/>
      <c r="B15" s="187">
        <v>6</v>
      </c>
      <c r="C15" s="183" t="s">
        <v>103</v>
      </c>
      <c r="D15" s="209">
        <v>5394</v>
      </c>
      <c r="E15" s="209">
        <v>8248</v>
      </c>
      <c r="F15" s="209">
        <v>1400</v>
      </c>
      <c r="G15" s="209">
        <v>2116</v>
      </c>
      <c r="H15" s="209">
        <v>1948.407</v>
      </c>
      <c r="I15" s="188">
        <f t="shared" si="0"/>
        <v>0.9207972589792061</v>
      </c>
      <c r="J15" s="94"/>
      <c r="K15" s="94"/>
      <c r="L15" s="153"/>
      <c r="M15" s="199"/>
    </row>
    <row r="16" spans="1:13" ht="12" customHeight="1">
      <c r="A16" s="150"/>
      <c r="B16" s="187">
        <v>7</v>
      </c>
      <c r="C16" s="183" t="s">
        <v>104</v>
      </c>
      <c r="D16" s="209">
        <v>225603</v>
      </c>
      <c r="E16" s="209">
        <v>217603</v>
      </c>
      <c r="F16" s="209">
        <v>56000</v>
      </c>
      <c r="G16" s="209">
        <v>48000</v>
      </c>
      <c r="H16" s="209">
        <v>50771.75</v>
      </c>
      <c r="I16" s="188">
        <f t="shared" si="0"/>
        <v>1.0577447916666667</v>
      </c>
      <c r="J16" s="94"/>
      <c r="K16" s="94"/>
      <c r="L16" s="153"/>
      <c r="M16" s="199"/>
    </row>
    <row r="17" spans="1:13" ht="12" customHeight="1">
      <c r="A17" s="150"/>
      <c r="B17" s="187">
        <v>8</v>
      </c>
      <c r="C17" s="183" t="s">
        <v>105</v>
      </c>
      <c r="D17" s="209">
        <v>43960</v>
      </c>
      <c r="E17" s="209">
        <v>43960</v>
      </c>
      <c r="F17" s="209">
        <v>11235</v>
      </c>
      <c r="G17" s="209">
        <v>11235</v>
      </c>
      <c r="H17" s="209">
        <v>9753.72839</v>
      </c>
      <c r="I17" s="188">
        <f t="shared" si="0"/>
        <v>0.8681556199376947</v>
      </c>
      <c r="J17" s="94"/>
      <c r="K17" s="94"/>
      <c r="L17" s="153"/>
      <c r="M17" s="199"/>
    </row>
    <row r="18" spans="1:13" ht="12" customHeight="1">
      <c r="A18" s="150"/>
      <c r="B18" s="187">
        <v>9</v>
      </c>
      <c r="C18" s="183" t="s">
        <v>106</v>
      </c>
      <c r="D18" s="209">
        <v>7418</v>
      </c>
      <c r="E18" s="209">
        <v>12418</v>
      </c>
      <c r="F18" s="209">
        <v>2200</v>
      </c>
      <c r="G18" s="209">
        <v>3150</v>
      </c>
      <c r="H18" s="209">
        <v>3108.614</v>
      </c>
      <c r="I18" s="188">
        <f t="shared" si="0"/>
        <v>0.9868615873015874</v>
      </c>
      <c r="J18" s="94"/>
      <c r="K18" s="94"/>
      <c r="L18" s="153"/>
      <c r="M18" s="199"/>
    </row>
    <row r="19" spans="1:13" ht="31.5" customHeight="1">
      <c r="A19" s="150"/>
      <c r="B19" s="187">
        <v>10</v>
      </c>
      <c r="C19" s="183" t="s">
        <v>107</v>
      </c>
      <c r="D19" s="209">
        <v>13331</v>
      </c>
      <c r="E19" s="209">
        <v>14281</v>
      </c>
      <c r="F19" s="209">
        <v>3800</v>
      </c>
      <c r="G19" s="209">
        <v>3800</v>
      </c>
      <c r="H19" s="209">
        <v>3556.39766</v>
      </c>
      <c r="I19" s="188">
        <f t="shared" si="0"/>
        <v>0.9358941210526316</v>
      </c>
      <c r="J19" s="94"/>
      <c r="K19" s="94"/>
      <c r="L19" s="153"/>
      <c r="M19" s="199"/>
    </row>
    <row r="20" spans="1:13" ht="12" customHeight="1">
      <c r="A20" s="150"/>
      <c r="B20" s="187">
        <v>11</v>
      </c>
      <c r="C20" s="183" t="s">
        <v>108</v>
      </c>
      <c r="D20" s="209">
        <v>8740</v>
      </c>
      <c r="E20" s="209">
        <v>8690</v>
      </c>
      <c r="F20" s="209">
        <v>2228</v>
      </c>
      <c r="G20" s="209">
        <v>2178</v>
      </c>
      <c r="H20" s="209">
        <v>2026.735</v>
      </c>
      <c r="I20" s="188">
        <f t="shared" si="0"/>
        <v>0.9305486685032139</v>
      </c>
      <c r="J20" s="94"/>
      <c r="K20" s="94"/>
      <c r="L20" s="153"/>
      <c r="M20" s="199"/>
    </row>
    <row r="21" spans="1:13" ht="12" customHeight="1">
      <c r="A21" s="150"/>
      <c r="B21" s="187">
        <v>13</v>
      </c>
      <c r="C21" s="183" t="s">
        <v>109</v>
      </c>
      <c r="D21" s="209">
        <v>233253</v>
      </c>
      <c r="E21" s="209">
        <v>229953</v>
      </c>
      <c r="F21" s="209">
        <v>58410</v>
      </c>
      <c r="G21" s="209">
        <v>58410</v>
      </c>
      <c r="H21" s="209">
        <v>54872.48555</v>
      </c>
      <c r="I21" s="188">
        <f t="shared" si="0"/>
        <v>0.9394364928950522</v>
      </c>
      <c r="J21" s="94"/>
      <c r="K21" s="94"/>
      <c r="L21" s="153"/>
      <c r="M21" s="199"/>
    </row>
    <row r="22" spans="1:13" ht="12" customHeight="1">
      <c r="A22" s="150"/>
      <c r="B22" s="187">
        <v>14</v>
      </c>
      <c r="C22" s="183" t="s">
        <v>110</v>
      </c>
      <c r="D22" s="209">
        <v>379233</v>
      </c>
      <c r="E22" s="209">
        <v>396883</v>
      </c>
      <c r="F22" s="209">
        <v>99673</v>
      </c>
      <c r="G22" s="209">
        <v>99693</v>
      </c>
      <c r="H22" s="209">
        <v>90558.27191</v>
      </c>
      <c r="I22" s="188">
        <f t="shared" si="0"/>
        <v>0.9083714193574273</v>
      </c>
      <c r="J22" s="94"/>
      <c r="K22" s="94"/>
      <c r="L22" s="153"/>
      <c r="M22" s="199"/>
    </row>
    <row r="23" spans="1:13" ht="25.5">
      <c r="A23" s="150"/>
      <c r="B23" s="187">
        <v>15</v>
      </c>
      <c r="C23" s="183" t="s">
        <v>111</v>
      </c>
      <c r="D23" s="209">
        <v>67308</v>
      </c>
      <c r="E23" s="209">
        <v>72308</v>
      </c>
      <c r="F23" s="209">
        <v>15278</v>
      </c>
      <c r="G23" s="209">
        <v>20278</v>
      </c>
      <c r="H23" s="209">
        <v>15217.95491</v>
      </c>
      <c r="I23" s="188">
        <f t="shared" si="0"/>
        <v>0.7504662644244995</v>
      </c>
      <c r="J23" s="94"/>
      <c r="K23" s="94"/>
      <c r="L23" s="153"/>
      <c r="M23" s="199"/>
    </row>
    <row r="24" spans="1:13" ht="12" customHeight="1">
      <c r="A24" s="150"/>
      <c r="B24" s="187">
        <v>16</v>
      </c>
      <c r="C24" s="183" t="s">
        <v>112</v>
      </c>
      <c r="D24" s="209">
        <v>2198727</v>
      </c>
      <c r="E24" s="209">
        <v>2198860</v>
      </c>
      <c r="F24" s="209">
        <v>558995</v>
      </c>
      <c r="G24" s="209">
        <v>558995</v>
      </c>
      <c r="H24" s="209">
        <v>543919.1072</v>
      </c>
      <c r="I24" s="188">
        <f t="shared" si="0"/>
        <v>0.9730303619889265</v>
      </c>
      <c r="J24" s="94"/>
      <c r="K24" s="94"/>
      <c r="L24" s="153"/>
      <c r="M24" s="199"/>
    </row>
    <row r="25" spans="1:13" ht="12" customHeight="1">
      <c r="A25" s="150"/>
      <c r="B25" s="187">
        <v>17</v>
      </c>
      <c r="C25" s="183" t="s">
        <v>113</v>
      </c>
      <c r="D25" s="209">
        <v>1548089</v>
      </c>
      <c r="E25" s="209">
        <v>1574158</v>
      </c>
      <c r="F25" s="209">
        <v>402500</v>
      </c>
      <c r="G25" s="209">
        <v>414840</v>
      </c>
      <c r="H25" s="209">
        <v>394706.12103</v>
      </c>
      <c r="I25" s="188">
        <f t="shared" si="0"/>
        <v>0.9514659170523575</v>
      </c>
      <c r="J25" s="94"/>
      <c r="K25" s="94"/>
      <c r="L25" s="153"/>
      <c r="M25" s="199"/>
    </row>
    <row r="26" spans="1:13" ht="12" customHeight="1">
      <c r="A26" s="150"/>
      <c r="B26" s="187">
        <v>18</v>
      </c>
      <c r="C26" s="183" t="s">
        <v>114</v>
      </c>
      <c r="D26" s="209">
        <v>3564897</v>
      </c>
      <c r="E26" s="209">
        <v>3765515</v>
      </c>
      <c r="F26" s="209">
        <v>899022</v>
      </c>
      <c r="G26" s="209">
        <v>969496</v>
      </c>
      <c r="H26" s="209">
        <v>900890.57753</v>
      </c>
      <c r="I26" s="188">
        <f t="shared" si="0"/>
        <v>0.9292359922372037</v>
      </c>
      <c r="J26" s="94"/>
      <c r="K26" s="94"/>
      <c r="L26" s="153"/>
      <c r="M26" s="199"/>
    </row>
    <row r="27" spans="1:13" ht="12" customHeight="1">
      <c r="A27" s="150"/>
      <c r="B27" s="187">
        <v>19</v>
      </c>
      <c r="C27" s="183" t="s">
        <v>115</v>
      </c>
      <c r="D27" s="209">
        <v>7530585</v>
      </c>
      <c r="E27" s="209">
        <v>7797585</v>
      </c>
      <c r="F27" s="209">
        <v>1870706</v>
      </c>
      <c r="G27" s="209">
        <v>1870706</v>
      </c>
      <c r="H27" s="209">
        <v>1763004.86635</v>
      </c>
      <c r="I27" s="188">
        <f t="shared" si="0"/>
        <v>0.9424275467924944</v>
      </c>
      <c r="J27" s="94"/>
      <c r="K27" s="94"/>
      <c r="L27" s="153"/>
      <c r="M27" s="199"/>
    </row>
    <row r="28" spans="1:13" ht="25.5">
      <c r="A28" s="150"/>
      <c r="B28" s="187">
        <v>20</v>
      </c>
      <c r="C28" s="183" t="s">
        <v>116</v>
      </c>
      <c r="D28" s="209">
        <v>250671</v>
      </c>
      <c r="E28" s="209">
        <v>226883</v>
      </c>
      <c r="F28" s="209">
        <v>61771</v>
      </c>
      <c r="G28" s="209">
        <v>56443</v>
      </c>
      <c r="H28" s="209">
        <v>40735.13818</v>
      </c>
      <c r="I28" s="188">
        <f t="shared" si="0"/>
        <v>0.7217039877398438</v>
      </c>
      <c r="J28" s="94"/>
      <c r="K28" s="94"/>
      <c r="L28" s="153"/>
      <c r="M28" s="199"/>
    </row>
    <row r="29" spans="1:13" ht="12" customHeight="1">
      <c r="A29" s="150"/>
      <c r="B29" s="187">
        <v>21</v>
      </c>
      <c r="C29" s="183" t="s">
        <v>117</v>
      </c>
      <c r="D29" s="209">
        <v>7222</v>
      </c>
      <c r="E29" s="209">
        <v>7222</v>
      </c>
      <c r="F29" s="209">
        <v>1806</v>
      </c>
      <c r="G29" s="209">
        <v>1806</v>
      </c>
      <c r="H29" s="209">
        <v>1714.17957</v>
      </c>
      <c r="I29" s="188">
        <f t="shared" si="0"/>
        <v>0.949158122923588</v>
      </c>
      <c r="J29" s="94"/>
      <c r="K29" s="94"/>
      <c r="L29" s="153"/>
      <c r="M29" s="199"/>
    </row>
    <row r="30" spans="1:13" ht="12" customHeight="1">
      <c r="A30" s="150"/>
      <c r="B30" s="187">
        <v>22</v>
      </c>
      <c r="C30" s="183" t="s">
        <v>118</v>
      </c>
      <c r="D30" s="209">
        <v>571950</v>
      </c>
      <c r="E30" s="209">
        <v>566950</v>
      </c>
      <c r="F30" s="209">
        <v>142983</v>
      </c>
      <c r="G30" s="209">
        <v>137983</v>
      </c>
      <c r="H30" s="209">
        <v>138906.386</v>
      </c>
      <c r="I30" s="188">
        <f t="shared" si="0"/>
        <v>1.0066920272787228</v>
      </c>
      <c r="J30" s="94"/>
      <c r="K30" s="94"/>
      <c r="L30" s="153"/>
      <c r="M30" s="199"/>
    </row>
    <row r="31" spans="1:13" ht="12" customHeight="1">
      <c r="A31" s="150"/>
      <c r="B31" s="187">
        <v>23</v>
      </c>
      <c r="C31" s="183" t="s">
        <v>119</v>
      </c>
      <c r="D31" s="209">
        <v>184144</v>
      </c>
      <c r="E31" s="209">
        <v>184144</v>
      </c>
      <c r="F31" s="209">
        <v>48875</v>
      </c>
      <c r="G31" s="209">
        <v>48875</v>
      </c>
      <c r="H31" s="209">
        <v>41510.2726</v>
      </c>
      <c r="I31" s="188">
        <f t="shared" si="0"/>
        <v>0.8493150404092071</v>
      </c>
      <c r="J31" s="94"/>
      <c r="K31" s="94"/>
      <c r="L31" s="153"/>
      <c r="M31" s="199"/>
    </row>
    <row r="32" spans="1:13" ht="12" customHeight="1">
      <c r="A32" s="150"/>
      <c r="B32" s="187">
        <v>24</v>
      </c>
      <c r="C32" s="183" t="s">
        <v>120</v>
      </c>
      <c r="D32" s="209">
        <v>20004</v>
      </c>
      <c r="E32" s="209">
        <v>27432</v>
      </c>
      <c r="F32" s="209">
        <v>5837</v>
      </c>
      <c r="G32" s="209">
        <v>9222</v>
      </c>
      <c r="H32" s="209">
        <v>5355.265</v>
      </c>
      <c r="I32" s="188">
        <f t="shared" si="0"/>
        <v>0.5807053784428541</v>
      </c>
      <c r="J32" s="94"/>
      <c r="K32" s="94"/>
      <c r="L32" s="153"/>
      <c r="M32" s="199"/>
    </row>
    <row r="33" spans="1:13" ht="12" customHeight="1">
      <c r="A33" s="150"/>
      <c r="B33" s="187">
        <v>25</v>
      </c>
      <c r="C33" s="183" t="s">
        <v>121</v>
      </c>
      <c r="D33" s="209">
        <v>439900</v>
      </c>
      <c r="E33" s="209">
        <v>439900</v>
      </c>
      <c r="F33" s="209">
        <v>133180</v>
      </c>
      <c r="G33" s="209">
        <v>133180</v>
      </c>
      <c r="H33" s="209">
        <v>118479.22728</v>
      </c>
      <c r="I33" s="188">
        <f t="shared" si="0"/>
        <v>0.8896172644541223</v>
      </c>
      <c r="J33" s="94"/>
      <c r="K33" s="94"/>
      <c r="L33" s="153"/>
      <c r="M33" s="199"/>
    </row>
    <row r="34" spans="1:13" ht="12" customHeight="1">
      <c r="A34" s="150"/>
      <c r="B34" s="187">
        <v>26</v>
      </c>
      <c r="C34" s="183" t="s">
        <v>85</v>
      </c>
      <c r="D34" s="209">
        <v>1042138</v>
      </c>
      <c r="E34" s="209">
        <v>1042138</v>
      </c>
      <c r="F34" s="209">
        <v>260536</v>
      </c>
      <c r="G34" s="209">
        <v>260536</v>
      </c>
      <c r="H34" s="209">
        <v>241980.88482</v>
      </c>
      <c r="I34" s="188">
        <f t="shared" si="0"/>
        <v>0.9287809931065188</v>
      </c>
      <c r="J34" s="94"/>
      <c r="K34" s="94"/>
      <c r="L34" s="153"/>
      <c r="M34" s="199"/>
    </row>
    <row r="35" spans="1:13" ht="12" customHeight="1">
      <c r="A35" s="150"/>
      <c r="B35" s="187">
        <v>27</v>
      </c>
      <c r="C35" s="183" t="s">
        <v>91</v>
      </c>
      <c r="D35" s="209">
        <v>14268</v>
      </c>
      <c r="E35" s="209">
        <v>16268</v>
      </c>
      <c r="F35" s="209">
        <v>3567</v>
      </c>
      <c r="G35" s="209">
        <v>4267</v>
      </c>
      <c r="H35" s="209">
        <v>3723.484</v>
      </c>
      <c r="I35" s="188">
        <f t="shared" si="0"/>
        <v>0.8726233887977501</v>
      </c>
      <c r="J35" s="94"/>
      <c r="K35" s="94"/>
      <c r="L35" s="153"/>
      <c r="M35" s="199"/>
    </row>
    <row r="36" spans="1:13" ht="25.5">
      <c r="A36" s="150"/>
      <c r="B36" s="187">
        <v>28</v>
      </c>
      <c r="C36" s="183" t="s">
        <v>149</v>
      </c>
      <c r="D36" s="209">
        <v>13829</v>
      </c>
      <c r="E36" s="209">
        <v>13829</v>
      </c>
      <c r="F36" s="209">
        <v>3471</v>
      </c>
      <c r="G36" s="209">
        <v>3471</v>
      </c>
      <c r="H36" s="209">
        <v>2177.1752</v>
      </c>
      <c r="I36" s="188">
        <f t="shared" si="0"/>
        <v>0.6272472486315184</v>
      </c>
      <c r="J36" s="94"/>
      <c r="K36" s="94"/>
      <c r="L36" s="153"/>
      <c r="M36" s="199"/>
    </row>
    <row r="37" spans="1:13" ht="12" customHeight="1">
      <c r="A37" s="150"/>
      <c r="B37" s="187">
        <v>29</v>
      </c>
      <c r="C37" s="183" t="s">
        <v>122</v>
      </c>
      <c r="D37" s="209">
        <v>816561</v>
      </c>
      <c r="E37" s="209">
        <v>796561</v>
      </c>
      <c r="F37" s="209">
        <v>209180</v>
      </c>
      <c r="G37" s="209">
        <v>189180</v>
      </c>
      <c r="H37" s="209">
        <v>188192.08395</v>
      </c>
      <c r="I37" s="188">
        <f t="shared" si="0"/>
        <v>0.994777904376784</v>
      </c>
      <c r="J37" s="94"/>
      <c r="K37" s="94"/>
      <c r="L37" s="153"/>
      <c r="M37" s="199"/>
    </row>
    <row r="38" spans="1:13" ht="12" customHeight="1">
      <c r="A38" s="150"/>
      <c r="B38" s="187">
        <v>30</v>
      </c>
      <c r="C38" s="183" t="s">
        <v>123</v>
      </c>
      <c r="D38" s="209">
        <v>10109</v>
      </c>
      <c r="E38" s="209">
        <v>10159</v>
      </c>
      <c r="F38" s="209">
        <v>2784</v>
      </c>
      <c r="G38" s="209">
        <v>2809</v>
      </c>
      <c r="H38" s="209">
        <v>2358.907</v>
      </c>
      <c r="I38" s="188">
        <f t="shared" si="0"/>
        <v>0.8397675329298684</v>
      </c>
      <c r="J38" s="94"/>
      <c r="K38" s="94"/>
      <c r="L38" s="153"/>
      <c r="M38" s="199"/>
    </row>
    <row r="39" spans="1:13" ht="12" customHeight="1">
      <c r="A39" s="150"/>
      <c r="B39" s="187">
        <v>31</v>
      </c>
      <c r="C39" s="183" t="s">
        <v>124</v>
      </c>
      <c r="D39" s="209">
        <v>902666</v>
      </c>
      <c r="E39" s="209">
        <v>902666</v>
      </c>
      <c r="F39" s="209">
        <v>225600</v>
      </c>
      <c r="G39" s="209">
        <v>225600</v>
      </c>
      <c r="H39" s="209">
        <v>218046.74493</v>
      </c>
      <c r="I39" s="188">
        <f>H39/G39</f>
        <v>0.9665192594414893</v>
      </c>
      <c r="J39" s="94"/>
      <c r="K39" s="94"/>
      <c r="L39" s="153"/>
      <c r="M39" s="199"/>
    </row>
    <row r="40" spans="1:13" ht="12" customHeight="1">
      <c r="A40" s="150"/>
      <c r="B40" s="187">
        <v>32</v>
      </c>
      <c r="C40" s="183" t="s">
        <v>125</v>
      </c>
      <c r="D40" s="209">
        <v>147350</v>
      </c>
      <c r="E40" s="209">
        <v>145350</v>
      </c>
      <c r="F40" s="209">
        <v>36300</v>
      </c>
      <c r="G40" s="209">
        <v>34300</v>
      </c>
      <c r="H40" s="209">
        <v>33544.42556</v>
      </c>
      <c r="I40" s="188">
        <f t="shared" si="0"/>
        <v>0.9779715906705541</v>
      </c>
      <c r="J40" s="94"/>
      <c r="K40" s="94"/>
      <c r="L40" s="153"/>
      <c r="M40" s="199"/>
    </row>
    <row r="41" spans="1:13" ht="12" customHeight="1">
      <c r="A41" s="150"/>
      <c r="B41" s="187">
        <v>33</v>
      </c>
      <c r="C41" s="183" t="s">
        <v>126</v>
      </c>
      <c r="D41" s="209">
        <v>128997</v>
      </c>
      <c r="E41" s="209">
        <v>128997</v>
      </c>
      <c r="F41" s="209">
        <v>32040</v>
      </c>
      <c r="G41" s="209">
        <v>32040</v>
      </c>
      <c r="H41" s="209">
        <v>31315.31003</v>
      </c>
      <c r="I41" s="188">
        <f t="shared" si="0"/>
        <v>0.977381711298377</v>
      </c>
      <c r="J41" s="94"/>
      <c r="K41" s="94"/>
      <c r="L41" s="153"/>
      <c r="M41" s="199"/>
    </row>
    <row r="42" spans="1:13" ht="12" customHeight="1">
      <c r="A42" s="150"/>
      <c r="B42" s="187">
        <v>34</v>
      </c>
      <c r="C42" s="183" t="s">
        <v>127</v>
      </c>
      <c r="D42" s="209">
        <v>186503</v>
      </c>
      <c r="E42" s="209">
        <v>186503</v>
      </c>
      <c r="F42" s="209">
        <v>45765</v>
      </c>
      <c r="G42" s="209">
        <v>45765</v>
      </c>
      <c r="H42" s="209">
        <v>45054.41742</v>
      </c>
      <c r="I42" s="188">
        <f t="shared" si="0"/>
        <v>0.9844732310717798</v>
      </c>
      <c r="J42" s="94"/>
      <c r="K42" s="94"/>
      <c r="L42" s="153"/>
      <c r="M42" s="199"/>
    </row>
    <row r="43" spans="1:13" ht="25.5">
      <c r="A43" s="150"/>
      <c r="B43" s="187">
        <v>35</v>
      </c>
      <c r="C43" s="183" t="s">
        <v>150</v>
      </c>
      <c r="D43" s="209">
        <v>87441</v>
      </c>
      <c r="E43" s="209">
        <v>93346</v>
      </c>
      <c r="F43" s="209">
        <v>21854</v>
      </c>
      <c r="G43" s="209">
        <v>21940</v>
      </c>
      <c r="H43" s="209">
        <v>20002.45778</v>
      </c>
      <c r="I43" s="188">
        <f t="shared" si="0"/>
        <v>0.9116890510483137</v>
      </c>
      <c r="J43" s="94"/>
      <c r="K43" s="94"/>
      <c r="L43" s="153"/>
      <c r="M43" s="199"/>
    </row>
    <row r="44" spans="1:13" ht="12" customHeight="1">
      <c r="A44" s="150"/>
      <c r="B44" s="187">
        <v>36</v>
      </c>
      <c r="C44" s="183" t="s">
        <v>146</v>
      </c>
      <c r="D44" s="209">
        <v>14947</v>
      </c>
      <c r="E44" s="209">
        <v>14947</v>
      </c>
      <c r="F44" s="209">
        <v>4000</v>
      </c>
      <c r="G44" s="209">
        <v>4000</v>
      </c>
      <c r="H44" s="209">
        <v>3526.178</v>
      </c>
      <c r="I44" s="188">
        <f t="shared" si="0"/>
        <v>0.8815445</v>
      </c>
      <c r="J44" s="94"/>
      <c r="K44" s="94"/>
      <c r="L44" s="153"/>
      <c r="M44" s="199"/>
    </row>
    <row r="45" spans="1:13" ht="12" customHeight="1">
      <c r="A45" s="150"/>
      <c r="B45" s="187">
        <v>37</v>
      </c>
      <c r="C45" s="183" t="s">
        <v>128</v>
      </c>
      <c r="D45" s="209">
        <v>163008</v>
      </c>
      <c r="E45" s="209">
        <v>163008</v>
      </c>
      <c r="F45" s="209">
        <v>40751</v>
      </c>
      <c r="G45" s="209">
        <v>40751</v>
      </c>
      <c r="H45" s="209">
        <v>40272.38827</v>
      </c>
      <c r="I45" s="188">
        <f t="shared" si="0"/>
        <v>0.9882552150867464</v>
      </c>
      <c r="J45" s="94"/>
      <c r="K45" s="94"/>
      <c r="L45" s="153"/>
      <c r="M45" s="199"/>
    </row>
    <row r="46" spans="1:13" ht="25.5" customHeight="1">
      <c r="A46" s="150"/>
      <c r="B46" s="187">
        <v>38</v>
      </c>
      <c r="C46" s="183" t="s">
        <v>129</v>
      </c>
      <c r="D46" s="209">
        <v>25062</v>
      </c>
      <c r="E46" s="209">
        <v>27362</v>
      </c>
      <c r="F46" s="209">
        <v>5934</v>
      </c>
      <c r="G46" s="209">
        <v>6650</v>
      </c>
      <c r="H46" s="209">
        <v>6522.25058</v>
      </c>
      <c r="I46" s="188">
        <f t="shared" si="0"/>
        <v>0.9807895609022557</v>
      </c>
      <c r="J46" s="94"/>
      <c r="K46" s="94"/>
      <c r="L46" s="153"/>
      <c r="M46" s="199"/>
    </row>
    <row r="47" spans="1:13" ht="38.25">
      <c r="A47" s="150"/>
      <c r="B47" s="187">
        <v>39</v>
      </c>
      <c r="C47" s="183" t="s">
        <v>130</v>
      </c>
      <c r="D47" s="209">
        <v>1266</v>
      </c>
      <c r="E47" s="209">
        <v>1266</v>
      </c>
      <c r="F47" s="209">
        <v>319</v>
      </c>
      <c r="G47" s="209">
        <v>319</v>
      </c>
      <c r="H47" s="209">
        <v>285.28826</v>
      </c>
      <c r="I47" s="188">
        <f t="shared" si="0"/>
        <v>0.8943205642633228</v>
      </c>
      <c r="J47" s="94"/>
      <c r="K47" s="94"/>
      <c r="L47" s="153"/>
      <c r="M47" s="199"/>
    </row>
    <row r="48" spans="1:13" ht="25.5">
      <c r="A48" s="150"/>
      <c r="B48" s="187">
        <v>40</v>
      </c>
      <c r="C48" s="183" t="s">
        <v>131</v>
      </c>
      <c r="D48" s="209">
        <v>12771</v>
      </c>
      <c r="E48" s="209">
        <v>12771</v>
      </c>
      <c r="F48" s="209">
        <v>3336</v>
      </c>
      <c r="G48" s="209">
        <v>3336</v>
      </c>
      <c r="H48" s="209">
        <v>2911.34585</v>
      </c>
      <c r="I48" s="188">
        <f t="shared" si="0"/>
        <v>0.872705590527578</v>
      </c>
      <c r="J48" s="94"/>
      <c r="K48" s="94"/>
      <c r="L48" s="153"/>
      <c r="M48" s="199"/>
    </row>
    <row r="49" spans="1:13" ht="25.5">
      <c r="A49" s="150"/>
      <c r="B49" s="187">
        <v>41</v>
      </c>
      <c r="C49" s="183" t="s">
        <v>132</v>
      </c>
      <c r="D49" s="209">
        <v>7108</v>
      </c>
      <c r="E49" s="209">
        <v>7108</v>
      </c>
      <c r="F49" s="209">
        <v>1800</v>
      </c>
      <c r="G49" s="209">
        <v>1800</v>
      </c>
      <c r="H49" s="209">
        <v>1521.992</v>
      </c>
      <c r="I49" s="188">
        <f t="shared" si="0"/>
        <v>0.8455511111111111</v>
      </c>
      <c r="J49" s="94"/>
      <c r="K49" s="94"/>
      <c r="L49" s="153"/>
      <c r="M49" s="199"/>
    </row>
    <row r="50" spans="1:13" ht="12.75">
      <c r="A50" s="150"/>
      <c r="B50" s="187">
        <v>42</v>
      </c>
      <c r="C50" s="183" t="s">
        <v>133</v>
      </c>
      <c r="D50" s="209">
        <v>4145</v>
      </c>
      <c r="E50" s="209">
        <v>4145</v>
      </c>
      <c r="F50" s="209">
        <v>1102</v>
      </c>
      <c r="G50" s="209">
        <v>1102</v>
      </c>
      <c r="H50" s="209">
        <v>970.65915</v>
      </c>
      <c r="I50" s="188">
        <f t="shared" si="0"/>
        <v>0.8808159255898366</v>
      </c>
      <c r="J50" s="94"/>
      <c r="K50" s="94"/>
      <c r="L50" s="153"/>
      <c r="M50" s="199"/>
    </row>
    <row r="51" spans="1:13" ht="12" customHeight="1">
      <c r="A51" s="150"/>
      <c r="B51" s="187">
        <v>43</v>
      </c>
      <c r="C51" s="183" t="s">
        <v>134</v>
      </c>
      <c r="D51" s="209">
        <v>16590</v>
      </c>
      <c r="E51" s="209">
        <v>16600</v>
      </c>
      <c r="F51" s="209">
        <v>4270</v>
      </c>
      <c r="G51" s="209">
        <v>4270</v>
      </c>
      <c r="H51" s="209">
        <v>3749.199</v>
      </c>
      <c r="I51" s="188">
        <f t="shared" si="0"/>
        <v>0.8780325526932085</v>
      </c>
      <c r="J51" s="94"/>
      <c r="K51" s="94"/>
      <c r="L51" s="153"/>
      <c r="M51" s="199"/>
    </row>
    <row r="52" spans="1:13" ht="12.75">
      <c r="A52" s="150"/>
      <c r="B52" s="187">
        <v>44</v>
      </c>
      <c r="C52" s="183" t="s">
        <v>135</v>
      </c>
      <c r="D52" s="209">
        <v>8438</v>
      </c>
      <c r="E52" s="209">
        <v>8438</v>
      </c>
      <c r="F52" s="209">
        <v>2400</v>
      </c>
      <c r="G52" s="209">
        <v>2400</v>
      </c>
      <c r="H52" s="209">
        <v>2250.42551</v>
      </c>
      <c r="I52" s="188">
        <f t="shared" si="0"/>
        <v>0.9376772958333334</v>
      </c>
      <c r="J52" s="94"/>
      <c r="K52" s="94"/>
      <c r="L52" s="153"/>
      <c r="M52" s="199"/>
    </row>
    <row r="53" spans="1:13" ht="12" customHeight="1" hidden="1">
      <c r="A53" s="150"/>
      <c r="B53" s="187">
        <v>45</v>
      </c>
      <c r="C53" s="183" t="s">
        <v>136</v>
      </c>
      <c r="D53" s="209">
        <v>0</v>
      </c>
      <c r="E53" s="209"/>
      <c r="F53" s="209"/>
      <c r="G53" s="209"/>
      <c r="H53" s="209"/>
      <c r="I53" s="188"/>
      <c r="J53" s="94"/>
      <c r="K53" s="94"/>
      <c r="L53" s="153"/>
      <c r="M53" s="199"/>
    </row>
    <row r="54" spans="1:13" ht="12" customHeight="1" hidden="1">
      <c r="A54" s="150"/>
      <c r="B54" s="187">
        <v>46</v>
      </c>
      <c r="C54" s="183" t="s">
        <v>137</v>
      </c>
      <c r="D54" s="209">
        <v>0</v>
      </c>
      <c r="E54" s="209"/>
      <c r="F54" s="209"/>
      <c r="G54" s="209"/>
      <c r="H54" s="209"/>
      <c r="I54" s="188"/>
      <c r="J54" s="94"/>
      <c r="K54" s="94"/>
      <c r="L54" s="153"/>
      <c r="M54" s="199"/>
    </row>
    <row r="55" spans="1:13" ht="12" customHeight="1">
      <c r="A55" s="150"/>
      <c r="B55" s="187">
        <v>47</v>
      </c>
      <c r="C55" s="183" t="s">
        <v>138</v>
      </c>
      <c r="D55" s="209">
        <v>76278</v>
      </c>
      <c r="E55" s="209">
        <v>76278</v>
      </c>
      <c r="F55" s="209">
        <v>19528</v>
      </c>
      <c r="G55" s="209">
        <v>19528</v>
      </c>
      <c r="H55" s="209">
        <v>19897.05109</v>
      </c>
      <c r="I55" s="188">
        <f t="shared" si="0"/>
        <v>1.018898560528472</v>
      </c>
      <c r="J55" s="94"/>
      <c r="K55" s="94"/>
      <c r="L55" s="153"/>
      <c r="M55" s="199"/>
    </row>
    <row r="56" spans="1:13" ht="12" customHeight="1">
      <c r="A56" s="150"/>
      <c r="B56" s="187">
        <v>48</v>
      </c>
      <c r="C56" s="183" t="s">
        <v>139</v>
      </c>
      <c r="D56" s="209">
        <v>23964</v>
      </c>
      <c r="E56" s="209">
        <v>33964</v>
      </c>
      <c r="F56" s="209">
        <v>6906</v>
      </c>
      <c r="G56" s="209">
        <v>10834</v>
      </c>
      <c r="H56" s="209">
        <v>7898.618</v>
      </c>
      <c r="I56" s="188">
        <f t="shared" si="0"/>
        <v>0.7290583348717002</v>
      </c>
      <c r="J56" s="94"/>
      <c r="K56" s="94"/>
      <c r="L56" s="153"/>
      <c r="M56" s="199"/>
    </row>
    <row r="57" spans="1:13" ht="27" customHeight="1">
      <c r="A57" s="150"/>
      <c r="B57" s="187">
        <v>50</v>
      </c>
      <c r="C57" s="183" t="s">
        <v>140</v>
      </c>
      <c r="D57" s="209">
        <v>2485</v>
      </c>
      <c r="E57" s="209">
        <v>3780</v>
      </c>
      <c r="F57" s="209">
        <v>660</v>
      </c>
      <c r="G57" s="209">
        <v>870</v>
      </c>
      <c r="H57" s="209">
        <v>923.28</v>
      </c>
      <c r="I57" s="188">
        <f t="shared" si="0"/>
        <v>1.0612413793103448</v>
      </c>
      <c r="J57" s="94"/>
      <c r="K57" s="94"/>
      <c r="L57" s="153"/>
      <c r="M57" s="199"/>
    </row>
    <row r="58" spans="1:13" ht="12.75" customHeight="1">
      <c r="A58" s="151"/>
      <c r="B58" s="187">
        <v>51</v>
      </c>
      <c r="C58" s="183" t="s">
        <v>141</v>
      </c>
      <c r="D58" s="209">
        <v>7151</v>
      </c>
      <c r="E58" s="209">
        <v>5151</v>
      </c>
      <c r="F58" s="209">
        <v>1782</v>
      </c>
      <c r="G58" s="209">
        <v>102</v>
      </c>
      <c r="H58" s="209">
        <v>789.702</v>
      </c>
      <c r="I58" s="188">
        <f t="shared" si="0"/>
        <v>7.742176470588236</v>
      </c>
      <c r="J58" s="94"/>
      <c r="K58" s="94"/>
      <c r="L58" s="153"/>
      <c r="M58" s="199"/>
    </row>
    <row r="59" spans="2:13" ht="25.5" customHeight="1">
      <c r="B59" s="187">
        <v>52</v>
      </c>
      <c r="C59" s="183" t="s">
        <v>86</v>
      </c>
      <c r="D59" s="209">
        <v>9153</v>
      </c>
      <c r="E59" s="209">
        <v>9153</v>
      </c>
      <c r="F59" s="209">
        <v>2288</v>
      </c>
      <c r="G59" s="209">
        <v>2288</v>
      </c>
      <c r="H59" s="209">
        <v>2341.725</v>
      </c>
      <c r="I59" s="188">
        <f t="shared" si="0"/>
        <v>1.0234812062937062</v>
      </c>
      <c r="J59" s="94"/>
      <c r="K59" s="94"/>
      <c r="L59" s="153"/>
      <c r="M59" s="199"/>
    </row>
    <row r="60" spans="2:13" ht="24" customHeight="1">
      <c r="B60" s="187">
        <v>53</v>
      </c>
      <c r="C60" s="183" t="s">
        <v>92</v>
      </c>
      <c r="D60" s="209">
        <v>13104</v>
      </c>
      <c r="E60" s="209">
        <v>13104</v>
      </c>
      <c r="F60" s="209">
        <v>3361</v>
      </c>
      <c r="G60" s="209">
        <v>3361</v>
      </c>
      <c r="H60" s="209">
        <v>3160.6607</v>
      </c>
      <c r="I60" s="188">
        <f t="shared" si="0"/>
        <v>0.940392948527224</v>
      </c>
      <c r="J60" s="94"/>
      <c r="K60" s="94"/>
      <c r="L60" s="153"/>
      <c r="M60" s="199"/>
    </row>
    <row r="61" spans="2:14" ht="15" customHeight="1">
      <c r="B61" s="187">
        <v>54</v>
      </c>
      <c r="C61" s="183" t="s">
        <v>93</v>
      </c>
      <c r="D61" s="209">
        <v>55400</v>
      </c>
      <c r="E61" s="209">
        <v>80376</v>
      </c>
      <c r="F61" s="209">
        <v>1400</v>
      </c>
      <c r="G61" s="209">
        <v>7528</v>
      </c>
      <c r="H61" s="209">
        <v>22098.894</v>
      </c>
      <c r="I61" s="188">
        <f t="shared" si="0"/>
        <v>2.935559776833156</v>
      </c>
      <c r="J61" s="94"/>
      <c r="K61" s="94"/>
      <c r="L61" s="153"/>
      <c r="M61" s="199"/>
      <c r="N61" s="108"/>
    </row>
    <row r="62" spans="2:14" ht="26.25" customHeight="1">
      <c r="B62" s="187">
        <v>55</v>
      </c>
      <c r="C62" s="183" t="s">
        <v>142</v>
      </c>
      <c r="D62" s="209">
        <v>18966</v>
      </c>
      <c r="E62" s="209">
        <v>18966</v>
      </c>
      <c r="F62" s="209">
        <v>4750</v>
      </c>
      <c r="G62" s="209">
        <v>4750</v>
      </c>
      <c r="H62" s="209">
        <v>3889.66746</v>
      </c>
      <c r="I62" s="188">
        <f t="shared" si="0"/>
        <v>0.81887736</v>
      </c>
      <c r="J62" s="94"/>
      <c r="K62" s="94"/>
      <c r="L62" s="153"/>
      <c r="M62" s="199"/>
      <c r="N62" s="109"/>
    </row>
    <row r="63" spans="2:14" ht="15">
      <c r="B63" s="186">
        <v>56</v>
      </c>
      <c r="C63" s="183" t="s">
        <v>147</v>
      </c>
      <c r="D63" s="209">
        <v>1395</v>
      </c>
      <c r="E63" s="209">
        <v>1395</v>
      </c>
      <c r="F63" s="209">
        <v>348</v>
      </c>
      <c r="G63" s="209">
        <v>348</v>
      </c>
      <c r="H63" s="209">
        <v>305.103</v>
      </c>
      <c r="I63" s="188">
        <f t="shared" si="0"/>
        <v>0.8767327586206897</v>
      </c>
      <c r="J63" s="94"/>
      <c r="K63" s="94"/>
      <c r="L63" s="153"/>
      <c r="M63" s="199"/>
      <c r="N63" s="108"/>
    </row>
    <row r="64" spans="2:14" ht="25.5">
      <c r="B64" s="186">
        <v>57</v>
      </c>
      <c r="C64" s="183" t="s">
        <v>148</v>
      </c>
      <c r="D64" s="209">
        <v>3500</v>
      </c>
      <c r="E64" s="209">
        <v>2500</v>
      </c>
      <c r="F64" s="209">
        <v>942</v>
      </c>
      <c r="G64" s="209">
        <v>549</v>
      </c>
      <c r="H64" s="209">
        <v>584.67653</v>
      </c>
      <c r="I64" s="188">
        <f t="shared" si="0"/>
        <v>1.064984571948998</v>
      </c>
      <c r="J64" s="94"/>
      <c r="K64" s="94"/>
      <c r="L64" s="153"/>
      <c r="M64" s="199"/>
      <c r="N64" s="109"/>
    </row>
    <row r="65" spans="2:14" ht="27" customHeight="1" thickBot="1">
      <c r="B65" s="217">
        <v>58</v>
      </c>
      <c r="C65" s="179" t="s">
        <v>165</v>
      </c>
      <c r="D65" s="210"/>
      <c r="E65" s="210">
        <v>500</v>
      </c>
      <c r="F65" s="210"/>
      <c r="G65" s="210">
        <v>250</v>
      </c>
      <c r="H65" s="210"/>
      <c r="I65" s="211"/>
      <c r="J65" s="109"/>
      <c r="K65" s="109"/>
      <c r="L65" s="109"/>
      <c r="M65" s="199">
        <f>H65-K65</f>
        <v>0</v>
      </c>
      <c r="N65" s="109"/>
    </row>
    <row r="66" spans="2:14" ht="31.5" customHeight="1" thickTop="1">
      <c r="B66" s="184"/>
      <c r="C66" s="185"/>
      <c r="D66" s="185"/>
      <c r="E66" s="185"/>
      <c r="F66" s="185"/>
      <c r="G66" s="185"/>
      <c r="H66" s="185"/>
      <c r="I66" s="185"/>
      <c r="J66" s="109"/>
      <c r="K66" s="109"/>
      <c r="L66" s="109"/>
      <c r="M66" s="109"/>
      <c r="N66" s="109"/>
    </row>
    <row r="67" spans="2:14" ht="37.5" customHeight="1">
      <c r="B67" s="110"/>
      <c r="C67" s="133"/>
      <c r="D67" s="133"/>
      <c r="E67" s="133"/>
      <c r="F67" s="133"/>
      <c r="G67" s="133"/>
      <c r="H67" s="133"/>
      <c r="I67" s="133"/>
      <c r="J67" s="109"/>
      <c r="K67" s="109"/>
      <c r="L67" s="109"/>
      <c r="M67" s="109"/>
      <c r="N67" s="109"/>
    </row>
    <row r="68" spans="2:14" ht="57" customHeight="1">
      <c r="B68" s="111"/>
      <c r="C68" s="133"/>
      <c r="D68" s="133"/>
      <c r="E68" s="133"/>
      <c r="F68" s="133"/>
      <c r="G68" s="133"/>
      <c r="H68" s="133"/>
      <c r="I68" s="133"/>
      <c r="J68" s="109"/>
      <c r="K68" s="109"/>
      <c r="L68" s="109"/>
      <c r="M68" s="109"/>
      <c r="N68" s="109"/>
    </row>
    <row r="69" spans="2:9" ht="12" customHeight="1">
      <c r="B69" s="111"/>
      <c r="C69" s="133"/>
      <c r="D69" s="133"/>
      <c r="E69" s="133"/>
      <c r="F69" s="133"/>
      <c r="G69" s="133"/>
      <c r="H69" s="133"/>
      <c r="I69" s="133"/>
    </row>
    <row r="70" spans="2:9" ht="12" customHeight="1">
      <c r="B70" s="111"/>
      <c r="C70" s="133"/>
      <c r="D70" s="133"/>
      <c r="E70" s="133"/>
      <c r="F70" s="133"/>
      <c r="G70" s="133"/>
      <c r="H70" s="133"/>
      <c r="I70" s="133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IOANA-ALINA BURLA</cp:lastModifiedBy>
  <cp:lastPrinted>2016-10-28T11:02:00Z</cp:lastPrinted>
  <dcterms:created xsi:type="dcterms:W3CDTF">1996-10-14T23:33:28Z</dcterms:created>
  <dcterms:modified xsi:type="dcterms:W3CDTF">2016-11-01T13:58:10Z</dcterms:modified>
  <cp:category/>
  <cp:version/>
  <cp:contentType/>
  <cp:contentStatus/>
</cp:coreProperties>
</file>