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464" activeTab="0"/>
  </bookViews>
  <sheets>
    <sheet name="august 202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'august 2022 '!$A$1:$S$70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'august 2022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<sst xmlns="http://schemas.openxmlformats.org/spreadsheetml/2006/main" count="115" uniqueCount="107">
  <si>
    <t>Anexa nr.1</t>
  </si>
  <si>
    <t xml:space="preserve">BUGETUL GENERAL CONSOLIDAT </t>
  </si>
  <si>
    <t>Realizări 01.01 - 31.08.2022</t>
  </si>
  <si>
    <t>PIB 2022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</si>
  <si>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</si>
  <si>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</si>
  <si>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</si>
  <si>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</si>
  <si>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</si>
  <si>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</si>
  <si>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</si>
  <si>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</si>
  <si>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</si>
  <si>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</si>
  <si>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</si>
  <si>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</si>
  <si>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</si>
  <si>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</si>
  <si>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</si>
  <si>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</si>
  <si>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</si>
  <si>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</si>
  <si>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</si>
  <si>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</si>
  <si>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</si>
  <si>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</si>
  <si>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</si>
  <si>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</si>
  <si>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</si>
  <si>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</si>
  <si>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</si>
  <si>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</si>
  <si>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</si>
  <si>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</si>
  <si>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</si>
  <si>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</si>
  <si>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</si>
  <si>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</si>
  <si>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</si>
  <si>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</si>
  <si>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</si>
  <si>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</si>
  <si>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</si>
  <si>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</si>
  <si>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</si>
  <si>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</si>
  <si>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</si>
  <si>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</si>
  <si>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</si>
  <si>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</si>
  <si>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</si>
  <si>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</si>
  <si>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</si>
  <si>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</si>
  <si>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</si>
  <si>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</si>
  <si>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</si>
  <si>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</si>
  <si>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</si>
  <si>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</si>
  <si>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</si>
  <si>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</si>
  <si>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</si>
  <si>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</si>
  <si>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</si>
  <si>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</si>
  <si>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</si>
  <si>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</si>
  <si>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</si>
  <si>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</si>
  <si>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</si>
  <si>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</si>
  <si>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</si>
  <si>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</si>
  <si>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</si>
  <si>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</si>
  <si>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</si>
  <si>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</si>
  <si>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</si>
  <si>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</si>
  <si>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</si>
  <si>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</si>
  <si>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</si>
  <si>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</si>
  <si>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</si>
  <si>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</si>
  <si>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</si>
  <si>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</si>
  <si>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</si>
  <si>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</si>
  <si>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</si>
  <si>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</si>
  <si>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</si>
  <si>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
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</si>
  <si>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</si>
  <si>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</si>
  <si>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</si>
  <si>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</si>
  <si>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
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</si>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</sst>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0000"/>
    <numFmt numFmtId="170" formatCode="#,##0.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27" fillId="33" borderId="0" xfId="0" applyNumberFormat="1" applyFont="1" applyFill="1" applyAlignment="1" applyProtection="1">
      <alignment horizontal="center"/>
      <protection locked="0"/>
    </xf>
    <xf numFmtId="164" fontId="22" fillId="33" borderId="0" xfId="56" applyNumberFormat="1" applyFont="1" applyFill="1" applyAlignment="1">
      <alignment/>
      <protection/>
    </xf>
    <xf numFmtId="164" fontId="19" fillId="33" borderId="10" xfId="0" applyNumberFormat="1" applyFont="1" applyFill="1" applyBorder="1" applyAlignment="1" applyProtection="1">
      <alignment horizontal="right"/>
      <protection locked="0"/>
    </xf>
    <xf numFmtId="0" fontId="0" fillId="33" borderId="0" xfId="0" applyFont="1" applyFill="1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>
      <alignment horizontal="center" vertical="center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Alignment="1">
      <alignment horizontal="center"/>
    </xf>
    <xf numFmtId="165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7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3" fontId="21" fillId="33" borderId="0" xfId="0" applyNumberFormat="1" applyFont="1" applyFill="1" applyBorder="1" applyAlignment="1" applyProtection="1">
      <alignment horizontal="center"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3" fontId="19" fillId="33" borderId="0" xfId="0" applyNumberFormat="1" applyFont="1" applyFill="1" applyBorder="1" applyAlignment="1" applyProtection="1">
      <alignment horizontal="right" vertical="center"/>
      <protection locked="0"/>
    </xf>
    <xf numFmtId="165" fontId="18" fillId="33" borderId="0" xfId="0" applyNumberFormat="1" applyFont="1" applyFill="1" applyAlignment="1" applyProtection="1">
      <alignment horizontal="center" vertical="center"/>
      <protection locked="0"/>
    </xf>
    <xf numFmtId="165" fontId="26" fillId="33" borderId="0" xfId="0" applyNumberFormat="1" applyFont="1" applyFill="1" applyAlignment="1" applyProtection="1">
      <alignment horizontal="center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4" fontId="28" fillId="33" borderId="0" xfId="0" applyNumberFormat="1" applyFont="1" applyFill="1" applyAlignment="1" applyProtection="1">
      <alignment horizontal="right" vertical="center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0" fontId="18" fillId="33" borderId="0" xfId="0" applyFont="1" applyFill="1" applyBorder="1" applyAlignment="1">
      <alignment horizontal="center" vertical="top" wrapText="1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right" wrapText="1"/>
      <protection locked="0"/>
    </xf>
    <xf numFmtId="167" fontId="18" fillId="33" borderId="0" xfId="0" applyNumberFormat="1" applyFont="1" applyFill="1" applyBorder="1" applyAlignment="1">
      <alignment horizontal="center" vertical="top" readingOrder="1"/>
    </xf>
    <xf numFmtId="0" fontId="0" fillId="33" borderId="0" xfId="0" applyFont="1" applyFill="1" applyAlignment="1">
      <alignment horizontal="center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9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8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9" fontId="30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wrapText="1" indent="2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 applyProtection="1">
      <alignment horizontal="left" indent="4"/>
      <protection/>
    </xf>
    <xf numFmtId="164" fontId="18" fillId="33" borderId="0" xfId="0" applyNumberFormat="1" applyFont="1" applyFill="1" applyAlignment="1">
      <alignment horizontal="left" indent="4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horizontal="center" vertical="center"/>
      <protection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9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august%20%202022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ust in luna"/>
      <sheetName val="august 2022 "/>
      <sheetName val="UAT august 2022"/>
      <sheetName val="consolidari august"/>
      <sheetName val="iulie 2022  (valori)"/>
      <sheetName val="UAT iulie 2022 (valori)"/>
      <sheetName val="iunie 2022 (valori)"/>
      <sheetName val="UAT iunie 2022 (valori)"/>
      <sheetName val="Sinteza - An 2"/>
      <sheetName val="Sinteza - An 2 (engleza)"/>
      <sheetName val="2022 Engl"/>
      <sheetName val="2021 - 2022"/>
      <sheetName val="Progr.31.08.2022.(Liliana)"/>
      <sheetName val="Sinteza - Anexa program anual"/>
      <sheetName val="program %.exec"/>
      <sheetName val="Sinteza-anexa program 9 luni "/>
      <sheetName val="program 9 luni .%.exec "/>
      <sheetName val="Sinteza-Anexa program 6 luni"/>
      <sheetName val="progr 6 luni % execuție  "/>
      <sheetName val="dob_trez"/>
      <sheetName val="SPECIAL_CNAIR"/>
      <sheetName val="CNAIR_ex"/>
      <sheetName val="august 2021 "/>
      <sheetName val="august 2021 leg"/>
      <sheetName val="Sinteza - Anexa progr.an,trim."/>
      <sheetName val="Sinteza - Anexa progr.an,sem.I"/>
      <sheetName val="Sinteza - program 3 luni "/>
      <sheetName val="program trim I _%.exec"/>
      <sheetName val="bgc desfasurat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S70"/>
  <sheetViews>
    <sheetView showZeros="0" tabSelected="1" view="pageBreakPreview" zoomScale="75" zoomScaleNormal="85" zoomScaleSheetLayoutView="75" zoomScalePageLayoutView="0" workbookViewId="0" topLeftCell="A1">
      <pane xSplit="2" ySplit="15" topLeftCell="I62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12" sqref="B12"/>
    </sheetView>
  </sheetViews>
  <sheetFormatPr defaultColWidth="9.140625" defaultRowHeight="19.5" customHeight="1" outlineLevelRow="1"/>
  <cols>
    <col min="1" max="1" width="3.8515625" style="18" customWidth="1"/>
    <col min="2" max="2" width="54.421875" style="24" customWidth="1"/>
    <col min="3" max="3" width="21.140625" style="24" customWidth="1"/>
    <col min="4" max="4" width="13.7109375" style="24" customWidth="1"/>
    <col min="5" max="5" width="16.00390625" style="134" customWidth="1"/>
    <col min="6" max="6" width="12.7109375" style="134" customWidth="1"/>
    <col min="7" max="7" width="15.7109375" style="134" customWidth="1"/>
    <col min="8" max="8" width="10.7109375" style="134" customWidth="1"/>
    <col min="9" max="9" width="15.8515625" style="24" customWidth="1"/>
    <col min="10" max="10" width="12.7109375" style="24" customWidth="1"/>
    <col min="11" max="11" width="12.8515625" style="24" customWidth="1"/>
    <col min="12" max="12" width="14.28125" style="24" customWidth="1"/>
    <col min="13" max="13" width="13.7109375" style="24" customWidth="1"/>
    <col min="14" max="14" width="14.00390625" style="25" customWidth="1"/>
    <col min="15" max="15" width="11.7109375" style="24" customWidth="1"/>
    <col min="16" max="16" width="12.7109375" style="25" customWidth="1"/>
    <col min="17" max="17" width="11.57421875" style="24" customWidth="1"/>
    <col min="18" max="18" width="15.7109375" style="26" customWidth="1"/>
    <col min="19" max="19" width="9.57421875" style="54" customWidth="1"/>
    <col min="20" max="16384" width="8.8515625" style="18" customWidth="1"/>
  </cols>
  <sheetData>
    <row r="1" spans="2:19" ht="23.25" customHeight="1">
      <c r="B1" s="20"/>
      <c r="C1" s="18"/>
      <c r="D1" s="18"/>
      <c r="E1" s="21"/>
      <c r="F1" s="21"/>
      <c r="G1" s="21"/>
      <c r="H1" s="22"/>
      <c r="I1" s="23"/>
      <c r="S1" s="27" t="s">
        <v>0</v>
      </c>
    </row>
    <row r="2" spans="2:19" ht="15" customHeight="1" hidden="1">
      <c r="B2" s="28"/>
      <c r="C2" s="29"/>
      <c r="D2" s="30"/>
      <c r="E2" s="31"/>
      <c r="F2" s="31"/>
      <c r="G2" s="31"/>
      <c r="H2" s="31"/>
      <c r="I2" s="29"/>
      <c r="J2" s="32"/>
      <c r="K2" s="30"/>
      <c r="L2" s="18"/>
      <c r="M2" s="18"/>
      <c r="N2" s="33"/>
      <c r="O2" s="5"/>
      <c r="P2" s="5"/>
      <c r="Q2" s="5"/>
      <c r="R2" s="5"/>
      <c r="S2" s="5"/>
    </row>
    <row r="3" spans="2:19" ht="22.5" customHeight="1" outlineLevel="1"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2:19" ht="15" outlineLevel="1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2:19" ht="15" outlineLevel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2:19" ht="15" outlineLevel="1">
      <c r="B6" s="36"/>
      <c r="C6" s="37"/>
      <c r="D6" s="37"/>
      <c r="E6" s="37"/>
      <c r="F6" s="36"/>
      <c r="G6" s="36"/>
      <c r="H6" s="36"/>
      <c r="I6" s="38"/>
      <c r="J6" s="39"/>
      <c r="K6" s="39"/>
      <c r="L6" s="40"/>
      <c r="M6" s="40"/>
      <c r="N6" s="6"/>
      <c r="O6" s="36"/>
      <c r="P6" s="36"/>
      <c r="Q6" s="36"/>
      <c r="R6" s="36"/>
      <c r="S6" s="36"/>
    </row>
    <row r="7" spans="2:19" ht="15" outlineLevel="1">
      <c r="B7" s="41"/>
      <c r="C7" s="37"/>
      <c r="D7" s="37"/>
      <c r="E7" s="37"/>
      <c r="F7" s="37"/>
      <c r="G7" s="37"/>
      <c r="H7" s="42"/>
      <c r="I7" s="1"/>
      <c r="J7" s="43"/>
      <c r="K7" s="43"/>
      <c r="L7" s="42"/>
      <c r="M7" s="37"/>
      <c r="N7" s="42"/>
      <c r="P7" s="42"/>
      <c r="Q7" s="42"/>
      <c r="R7" s="36"/>
      <c r="S7" s="42"/>
    </row>
    <row r="8" spans="2:19" ht="0" customHeight="1" hidden="1" outlineLevel="1">
      <c r="B8" s="7"/>
      <c r="C8" s="37"/>
      <c r="D8" s="37"/>
      <c r="E8" s="37"/>
      <c r="F8" s="42"/>
      <c r="G8" s="37"/>
      <c r="H8" s="42"/>
      <c r="I8" s="43"/>
      <c r="J8" s="44"/>
      <c r="K8" s="45"/>
      <c r="L8" s="42"/>
      <c r="M8" s="42"/>
      <c r="N8" s="42"/>
      <c r="O8" s="42"/>
      <c r="P8" s="42"/>
      <c r="Q8" s="42"/>
      <c r="R8" s="36"/>
      <c r="S8" s="42"/>
    </row>
    <row r="9" spans="2:19" ht="15" outlineLevel="1">
      <c r="B9" s="7"/>
      <c r="C9" s="37"/>
      <c r="D9" s="37"/>
      <c r="E9" s="37"/>
      <c r="F9" s="37"/>
      <c r="G9" s="37"/>
      <c r="H9" s="42"/>
      <c r="I9" s="46"/>
      <c r="J9" s="47"/>
      <c r="K9" s="37"/>
      <c r="L9" s="48"/>
      <c r="M9" s="49"/>
      <c r="N9" s="42"/>
      <c r="O9" s="42"/>
      <c r="P9" s="42"/>
      <c r="Q9" s="42"/>
      <c r="R9" s="42"/>
      <c r="S9" s="42"/>
    </row>
    <row r="10" spans="2:14" ht="24" customHeight="1" outlineLevel="1">
      <c r="B10" s="50"/>
      <c r="C10" s="6"/>
      <c r="D10" s="6"/>
      <c r="E10" s="6"/>
      <c r="F10" s="6"/>
      <c r="G10" s="6"/>
      <c r="H10" s="6"/>
      <c r="I10" s="51"/>
      <c r="J10" s="39"/>
      <c r="K10" s="52"/>
      <c r="L10" s="53"/>
      <c r="M10" s="39"/>
      <c r="N10" s="40"/>
    </row>
    <row r="11" spans="2:19" ht="18.75" customHeight="1" outlineLevel="1">
      <c r="B11" s="2"/>
      <c r="C11" s="6"/>
      <c r="D11" s="6"/>
      <c r="E11" s="6"/>
      <c r="F11" s="6"/>
      <c r="G11" s="6"/>
      <c r="H11" s="6"/>
      <c r="I11" s="51"/>
      <c r="J11" s="55"/>
      <c r="K11" s="40"/>
      <c r="L11" s="48"/>
      <c r="M11" s="55"/>
      <c r="N11" s="55"/>
      <c r="O11" s="56"/>
      <c r="P11" s="56"/>
      <c r="Q11" s="25" t="s">
        <v>3</v>
      </c>
      <c r="R11" s="3">
        <v>1372500</v>
      </c>
      <c r="S11" s="57"/>
    </row>
    <row r="12" spans="2:19" ht="17.25" outlineLevel="1">
      <c r="B12" s="2"/>
      <c r="C12" s="40"/>
      <c r="D12" s="40"/>
      <c r="E12" s="40"/>
      <c r="F12" s="40"/>
      <c r="G12" s="40"/>
      <c r="H12" s="58"/>
      <c r="I12" s="59"/>
      <c r="J12" s="18"/>
      <c r="K12" s="60"/>
      <c r="L12" s="48"/>
      <c r="M12" s="60"/>
      <c r="N12" s="32"/>
      <c r="O12" s="61"/>
      <c r="P12" s="62"/>
      <c r="Q12" s="61"/>
      <c r="R12" s="63"/>
      <c r="S12" s="64" t="s">
        <v>4</v>
      </c>
    </row>
    <row r="13" spans="2:19" ht="17.25">
      <c r="B13" s="4"/>
      <c r="C13" s="65" t="s">
        <v>5</v>
      </c>
      <c r="D13" s="65" t="s">
        <v>5</v>
      </c>
      <c r="E13" s="66" t="s">
        <v>5</v>
      </c>
      <c r="F13" s="66" t="s">
        <v>5</v>
      </c>
      <c r="G13" s="66" t="s">
        <v>6</v>
      </c>
      <c r="H13" s="66" t="s">
        <v>7</v>
      </c>
      <c r="I13" s="65" t="s">
        <v>5</v>
      </c>
      <c r="J13" s="65" t="s">
        <v>8</v>
      </c>
      <c r="K13" s="65" t="s">
        <v>9</v>
      </c>
      <c r="L13" s="65" t="s">
        <v>9</v>
      </c>
      <c r="M13" s="65" t="s">
        <v>10</v>
      </c>
      <c r="N13" s="67" t="s">
        <v>11</v>
      </c>
      <c r="O13" s="65" t="s">
        <v>12</v>
      </c>
      <c r="P13" s="68" t="s">
        <v>11</v>
      </c>
      <c r="Q13" s="65" t="s">
        <v>13</v>
      </c>
      <c r="R13" s="69" t="s">
        <v>14</v>
      </c>
      <c r="S13" s="69"/>
    </row>
    <row r="14" spans="2:19" ht="15" customHeight="1">
      <c r="B14" s="70"/>
      <c r="C14" s="71" t="s">
        <v>15</v>
      </c>
      <c r="D14" s="71" t="s">
        <v>16</v>
      </c>
      <c r="E14" s="72" t="s">
        <v>17</v>
      </c>
      <c r="F14" s="72" t="s">
        <v>18</v>
      </c>
      <c r="G14" s="72" t="s">
        <v>19</v>
      </c>
      <c r="H14" s="72" t="s">
        <v>20</v>
      </c>
      <c r="I14" s="71" t="s">
        <v>21</v>
      </c>
      <c r="J14" s="71" t="s">
        <v>20</v>
      </c>
      <c r="K14" s="71" t="s">
        <v>22</v>
      </c>
      <c r="L14" s="71" t="s">
        <v>23</v>
      </c>
      <c r="M14" s="73"/>
      <c r="N14" s="74"/>
      <c r="O14" s="71" t="s">
        <v>24</v>
      </c>
      <c r="P14" s="75" t="s">
        <v>25</v>
      </c>
      <c r="Q14" s="76" t="s">
        <v>26</v>
      </c>
      <c r="R14" s="77"/>
      <c r="S14" s="77"/>
    </row>
    <row r="15" spans="2:19" ht="15.75" customHeight="1">
      <c r="B15" s="78"/>
      <c r="C15" s="71" t="s">
        <v>27</v>
      </c>
      <c r="D15" s="71" t="s">
        <v>28</v>
      </c>
      <c r="E15" s="72" t="s">
        <v>29</v>
      </c>
      <c r="F15" s="72" t="s">
        <v>30</v>
      </c>
      <c r="G15" s="72" t="s">
        <v>31</v>
      </c>
      <c r="H15" s="72" t="s">
        <v>32</v>
      </c>
      <c r="I15" s="71" t="s">
        <v>33</v>
      </c>
      <c r="J15" s="71" t="s">
        <v>34</v>
      </c>
      <c r="K15" s="71" t="s">
        <v>35</v>
      </c>
      <c r="L15" s="71" t="s">
        <v>36</v>
      </c>
      <c r="M15" s="37"/>
      <c r="N15" s="74"/>
      <c r="O15" s="71" t="s">
        <v>37</v>
      </c>
      <c r="P15" s="75" t="s">
        <v>38</v>
      </c>
      <c r="Q15" s="76" t="s">
        <v>39</v>
      </c>
      <c r="R15" s="77"/>
      <c r="S15" s="77"/>
    </row>
    <row r="16" spans="2:19" ht="17.25">
      <c r="B16" s="79"/>
      <c r="C16" s="80"/>
      <c r="D16" s="71" t="s">
        <v>40</v>
      </c>
      <c r="E16" s="72" t="s">
        <v>41</v>
      </c>
      <c r="F16" s="72" t="s">
        <v>42</v>
      </c>
      <c r="G16" s="72" t="s">
        <v>43</v>
      </c>
      <c r="H16" s="72"/>
      <c r="I16" s="71" t="s">
        <v>44</v>
      </c>
      <c r="J16" s="71" t="s">
        <v>45</v>
      </c>
      <c r="K16" s="71"/>
      <c r="L16" s="71" t="s">
        <v>46</v>
      </c>
      <c r="M16" s="37"/>
      <c r="N16" s="74"/>
      <c r="O16" s="71" t="s">
        <v>47</v>
      </c>
      <c r="P16" s="74" t="s">
        <v>48</v>
      </c>
      <c r="Q16" s="76" t="s">
        <v>49</v>
      </c>
      <c r="R16" s="77"/>
      <c r="S16" s="77"/>
    </row>
    <row r="17" spans="2:19" ht="15.75" customHeight="1">
      <c r="B17" s="61"/>
      <c r="C17" s="18"/>
      <c r="D17" s="71" t="s">
        <v>50</v>
      </c>
      <c r="E17" s="72"/>
      <c r="F17" s="72"/>
      <c r="G17" s="72" t="s">
        <v>51</v>
      </c>
      <c r="H17" s="72"/>
      <c r="I17" s="71" t="s">
        <v>52</v>
      </c>
      <c r="J17" s="71"/>
      <c r="K17" s="71"/>
      <c r="L17" s="71" t="s">
        <v>53</v>
      </c>
      <c r="M17" s="71"/>
      <c r="N17" s="74"/>
      <c r="O17" s="71"/>
      <c r="P17" s="74"/>
      <c r="Q17" s="76"/>
      <c r="R17" s="81" t="s">
        <v>54</v>
      </c>
      <c r="S17" s="5" t="s">
        <v>55</v>
      </c>
    </row>
    <row r="18" spans="2:19" ht="51" customHeight="1">
      <c r="B18" s="82"/>
      <c r="C18" s="18"/>
      <c r="D18" s="83"/>
      <c r="E18" s="83"/>
      <c r="F18" s="83"/>
      <c r="G18" s="72" t="s">
        <v>56</v>
      </c>
      <c r="H18" s="72"/>
      <c r="I18" s="84" t="s">
        <v>57</v>
      </c>
      <c r="J18" s="71"/>
      <c r="K18" s="71"/>
      <c r="L18" s="84" t="s">
        <v>58</v>
      </c>
      <c r="M18" s="84"/>
      <c r="N18" s="74"/>
      <c r="O18" s="71"/>
      <c r="P18" s="74"/>
      <c r="Q18" s="76"/>
      <c r="R18" s="81"/>
      <c r="S18" s="5"/>
    </row>
    <row r="19" spans="2:19" ht="18" customHeight="1" thickBot="1">
      <c r="B19" s="135"/>
      <c r="C19" s="87"/>
      <c r="D19" s="136"/>
      <c r="E19" s="136"/>
      <c r="F19" s="136"/>
      <c r="G19" s="137"/>
      <c r="H19" s="137"/>
      <c r="I19" s="138"/>
      <c r="J19" s="139"/>
      <c r="K19" s="139"/>
      <c r="L19" s="138"/>
      <c r="M19" s="138"/>
      <c r="N19" s="140"/>
      <c r="O19" s="139"/>
      <c r="P19" s="140"/>
      <c r="Q19" s="141"/>
      <c r="R19" s="142"/>
      <c r="S19" s="143"/>
    </row>
    <row r="20" spans="2:19" s="88" customFormat="1" ht="30.75" customHeight="1" thickTop="1">
      <c r="B20" s="8" t="s">
        <v>59</v>
      </c>
      <c r="C20" s="9">
        <f>C21+C37+C38+C39+C40+C41+C42+C43+C44+C45</f>
        <v>146653.93189699997</v>
      </c>
      <c r="D20" s="9">
        <f>D21+D37+D38+D39+D40+D41+D42+D43+D44+D45</f>
        <v>72350.91327900001</v>
      </c>
      <c r="E20" s="9">
        <f aca="true" t="shared" si="0" ref="E20:L20">E21+E37+E38+E39+E40+E41+E42+E43+E44+E45</f>
        <v>67826.913205</v>
      </c>
      <c r="F20" s="9">
        <f t="shared" si="0"/>
        <v>2354.1660009999996</v>
      </c>
      <c r="G20" s="9">
        <f t="shared" si="0"/>
        <v>33469.146005999995</v>
      </c>
      <c r="H20" s="9">
        <f t="shared" si="0"/>
        <v>0</v>
      </c>
      <c r="I20" s="9">
        <f t="shared" si="0"/>
        <v>27988.643999999997</v>
      </c>
      <c r="J20" s="9">
        <f t="shared" si="0"/>
        <v>308.761561</v>
      </c>
      <c r="K20" s="9">
        <f t="shared" si="0"/>
        <v>225.89552066</v>
      </c>
      <c r="L20" s="9">
        <f t="shared" si="0"/>
        <v>6097.854240000001</v>
      </c>
      <c r="M20" s="11">
        <f>M21+M37+M38+M39+M40+M41+M42+M43+M44</f>
        <v>246.70999999999998</v>
      </c>
      <c r="N20" s="89">
        <f>SUM(C20:M20)</f>
        <v>357522.93570965994</v>
      </c>
      <c r="O20" s="90">
        <f>O21+O37+O38+O41+O39</f>
        <v>-58850.8747799</v>
      </c>
      <c r="P20" s="89">
        <f>N20+O20</f>
        <v>298672.06092975993</v>
      </c>
      <c r="Q20" s="90">
        <f>Q21+Q37+Q38+Q41+Q43</f>
        <v>-4817.785</v>
      </c>
      <c r="R20" s="91">
        <f>P20+Q20</f>
        <v>293854.27592975996</v>
      </c>
      <c r="S20" s="89">
        <f>R20/$R$11*100</f>
        <v>21.41014760872568</v>
      </c>
    </row>
    <row r="21" spans="2:19" s="92" customFormat="1" ht="18.75" customHeight="1">
      <c r="B21" s="10" t="s">
        <v>60</v>
      </c>
      <c r="C21" s="9">
        <f>C22+C35+C36</f>
        <v>127790.88189699998</v>
      </c>
      <c r="D21" s="9">
        <f>D22+D35+D36</f>
        <v>56925.615</v>
      </c>
      <c r="E21" s="11">
        <f>E22+E35+E36</f>
        <v>56391.918205</v>
      </c>
      <c r="F21" s="11">
        <f>F22+F35+F36</f>
        <v>2021.102001</v>
      </c>
      <c r="G21" s="11">
        <f>G22+G35+G36</f>
        <v>29024.244005999997</v>
      </c>
      <c r="H21" s="11"/>
      <c r="I21" s="9">
        <f>I22+I35+I36</f>
        <v>11493.469</v>
      </c>
      <c r="J21" s="9"/>
      <c r="K21" s="12">
        <f>K22+K35+K36</f>
        <v>225.89552066</v>
      </c>
      <c r="L21" s="12">
        <f>L22+L35+L36</f>
        <v>1132.18957</v>
      </c>
      <c r="M21" s="12">
        <f>M22+M35+M36</f>
        <v>242.462</v>
      </c>
      <c r="N21" s="89">
        <f aca="true" t="shared" si="1" ref="N21:N44">SUM(C21:M21)</f>
        <v>285247.7771996599</v>
      </c>
      <c r="O21" s="9">
        <f>O22+O35+O36</f>
        <v>-13137.906884900001</v>
      </c>
      <c r="P21" s="12">
        <f>N21+O21</f>
        <v>272109.8703147599</v>
      </c>
      <c r="Q21" s="9">
        <f>Q22+Q35+Q36</f>
        <v>0</v>
      </c>
      <c r="R21" s="93">
        <f aca="true" t="shared" si="2" ref="R21:R42">P21+Q21</f>
        <v>272109.8703147599</v>
      </c>
      <c r="S21" s="12">
        <f aca="true" t="shared" si="3" ref="S21:S43">R21/$R$11*100</f>
        <v>19.825855760638245</v>
      </c>
    </row>
    <row r="22" spans="2:19" ht="28.5" customHeight="1">
      <c r="B22" s="94" t="s">
        <v>61</v>
      </c>
      <c r="C22" s="17">
        <f>C23+C27+C28+C33+C34</f>
        <v>105845.91052999998</v>
      </c>
      <c r="D22" s="17">
        <f>D23+D27+D28+D33+D34</f>
        <v>43063.176999999996</v>
      </c>
      <c r="E22" s="95">
        <f aca="true" t="shared" si="4" ref="E22:L22">E23+E27+E28+E33+E34</f>
        <v>0</v>
      </c>
      <c r="F22" s="95">
        <f t="shared" si="4"/>
        <v>0</v>
      </c>
      <c r="G22" s="96">
        <f t="shared" si="4"/>
        <v>2612.449</v>
      </c>
      <c r="H22" s="95">
        <f t="shared" si="4"/>
        <v>0</v>
      </c>
      <c r="I22" s="17">
        <f>I23+I27+I28+I33+I34</f>
        <v>685.587</v>
      </c>
      <c r="J22" s="15">
        <f t="shared" si="4"/>
        <v>0</v>
      </c>
      <c r="K22" s="15">
        <f t="shared" si="4"/>
        <v>0</v>
      </c>
      <c r="L22" s="15">
        <f t="shared" si="4"/>
        <v>0</v>
      </c>
      <c r="M22" s="15"/>
      <c r="N22" s="89">
        <f t="shared" si="1"/>
        <v>152207.12352999995</v>
      </c>
      <c r="O22" s="15">
        <f>O23+O27+O28+O33+O34</f>
        <v>0</v>
      </c>
      <c r="P22" s="17">
        <f aca="true" t="shared" si="5" ref="P22:P42">N22+O22</f>
        <v>152207.12352999995</v>
      </c>
      <c r="Q22" s="15">
        <f>Q23+Q27+Q28+Q33+Q34</f>
        <v>0</v>
      </c>
      <c r="R22" s="12">
        <f t="shared" si="2"/>
        <v>152207.12352999995</v>
      </c>
      <c r="S22" s="17">
        <f t="shared" si="3"/>
        <v>11.089772206193075</v>
      </c>
    </row>
    <row r="23" spans="2:19" ht="33.75" customHeight="1">
      <c r="B23" s="97" t="s">
        <v>62</v>
      </c>
      <c r="C23" s="17">
        <f aca="true" t="shared" si="6" ref="C23:H23">C24+C25+C26</f>
        <v>21306.727999999996</v>
      </c>
      <c r="D23" s="17">
        <f>D24+D25+D26</f>
        <v>22056.868000000002</v>
      </c>
      <c r="E23" s="95">
        <f t="shared" si="6"/>
        <v>0</v>
      </c>
      <c r="F23" s="95">
        <f t="shared" si="6"/>
        <v>0</v>
      </c>
      <c r="G23" s="95">
        <f t="shared" si="6"/>
        <v>0</v>
      </c>
      <c r="H23" s="95">
        <f t="shared" si="6"/>
        <v>0</v>
      </c>
      <c r="I23" s="95">
        <f>I24+I25+I26</f>
        <v>0</v>
      </c>
      <c r="J23" s="15">
        <f>J24+J25+J26</f>
        <v>0</v>
      </c>
      <c r="K23" s="6">
        <f>K24+K25+K26</f>
        <v>0</v>
      </c>
      <c r="L23" s="15">
        <f>L24+L25+L26</f>
        <v>0</v>
      </c>
      <c r="M23" s="15">
        <f>M24+M25+M26</f>
        <v>0</v>
      </c>
      <c r="N23" s="89">
        <f t="shared" si="1"/>
        <v>43363.596</v>
      </c>
      <c r="O23" s="15">
        <f>O24+O25+O26</f>
        <v>0</v>
      </c>
      <c r="P23" s="17">
        <f t="shared" si="5"/>
        <v>43363.596</v>
      </c>
      <c r="Q23" s="15">
        <f>Q24+Q25+Q26</f>
        <v>0</v>
      </c>
      <c r="R23" s="12">
        <f t="shared" si="2"/>
        <v>43363.596</v>
      </c>
      <c r="S23" s="17">
        <f>R23/$R$11*100</f>
        <v>3.1594605464480874</v>
      </c>
    </row>
    <row r="24" spans="2:19" ht="22.5" customHeight="1">
      <c r="B24" s="98" t="s">
        <v>63</v>
      </c>
      <c r="C24" s="6">
        <v>17946.34</v>
      </c>
      <c r="D24" s="6">
        <v>34.877</v>
      </c>
      <c r="E24" s="95"/>
      <c r="F24" s="95"/>
      <c r="G24" s="95"/>
      <c r="H24" s="95"/>
      <c r="I24" s="17"/>
      <c r="J24" s="6"/>
      <c r="K24" s="6"/>
      <c r="L24" s="6"/>
      <c r="M24" s="6"/>
      <c r="N24" s="89">
        <f t="shared" si="1"/>
        <v>17981.217</v>
      </c>
      <c r="O24" s="6"/>
      <c r="P24" s="17">
        <f t="shared" si="5"/>
        <v>17981.217</v>
      </c>
      <c r="Q24" s="6"/>
      <c r="R24" s="12">
        <f t="shared" si="2"/>
        <v>17981.217</v>
      </c>
      <c r="S24" s="17">
        <f>R24/$R$11*100</f>
        <v>1.3101068852459017</v>
      </c>
    </row>
    <row r="25" spans="2:19" ht="30" customHeight="1">
      <c r="B25" s="98" t="s">
        <v>64</v>
      </c>
      <c r="C25" s="6">
        <v>67.8789999999982</v>
      </c>
      <c r="D25" s="6">
        <v>22013.849000000002</v>
      </c>
      <c r="E25" s="86"/>
      <c r="F25" s="86"/>
      <c r="G25" s="86"/>
      <c r="H25" s="86"/>
      <c r="I25" s="17"/>
      <c r="J25" s="6"/>
      <c r="K25" s="6"/>
      <c r="L25" s="6"/>
      <c r="M25" s="6"/>
      <c r="N25" s="89">
        <f t="shared" si="1"/>
        <v>22081.728</v>
      </c>
      <c r="O25" s="6"/>
      <c r="P25" s="17">
        <f t="shared" si="5"/>
        <v>22081.728</v>
      </c>
      <c r="Q25" s="6"/>
      <c r="R25" s="12">
        <f t="shared" si="2"/>
        <v>22081.728</v>
      </c>
      <c r="S25" s="17">
        <f>R25/$R$11*100</f>
        <v>1.6088690710382512</v>
      </c>
    </row>
    <row r="26" spans="2:19" ht="36" customHeight="1">
      <c r="B26" s="99" t="s">
        <v>65</v>
      </c>
      <c r="C26" s="6">
        <v>3292.509</v>
      </c>
      <c r="D26" s="6">
        <v>8.142</v>
      </c>
      <c r="E26" s="86"/>
      <c r="F26" s="86"/>
      <c r="G26" s="86"/>
      <c r="H26" s="86"/>
      <c r="I26" s="17"/>
      <c r="J26" s="6"/>
      <c r="K26" s="6"/>
      <c r="L26" s="6"/>
      <c r="M26" s="6"/>
      <c r="N26" s="89">
        <f t="shared" si="1"/>
        <v>3300.651</v>
      </c>
      <c r="O26" s="6"/>
      <c r="P26" s="17">
        <f t="shared" si="5"/>
        <v>3300.651</v>
      </c>
      <c r="Q26" s="6"/>
      <c r="R26" s="12">
        <f t="shared" si="2"/>
        <v>3300.651</v>
      </c>
      <c r="S26" s="17">
        <f t="shared" si="3"/>
        <v>0.2404845901639344</v>
      </c>
    </row>
    <row r="27" spans="2:19" ht="23.25" customHeight="1">
      <c r="B27" s="97" t="s">
        <v>66</v>
      </c>
      <c r="C27" s="6">
        <v>-18.267</v>
      </c>
      <c r="D27" s="6">
        <v>5668.627</v>
      </c>
      <c r="E27" s="95"/>
      <c r="F27" s="95"/>
      <c r="G27" s="95"/>
      <c r="H27" s="95"/>
      <c r="I27" s="17"/>
      <c r="J27" s="6"/>
      <c r="K27" s="6"/>
      <c r="L27" s="6"/>
      <c r="M27" s="6"/>
      <c r="N27" s="89">
        <f t="shared" si="1"/>
        <v>5650.360000000001</v>
      </c>
      <c r="O27" s="6"/>
      <c r="P27" s="17">
        <f t="shared" si="5"/>
        <v>5650.360000000001</v>
      </c>
      <c r="Q27" s="6"/>
      <c r="R27" s="12">
        <f t="shared" si="2"/>
        <v>5650.360000000001</v>
      </c>
      <c r="S27" s="17">
        <f t="shared" si="3"/>
        <v>0.4116837887067396</v>
      </c>
    </row>
    <row r="28" spans="2:19" ht="36.75" customHeight="1">
      <c r="B28" s="100" t="s">
        <v>67</v>
      </c>
      <c r="C28" s="14">
        <f>SUM(C29:C32)</f>
        <v>83142.31752999999</v>
      </c>
      <c r="D28" s="14">
        <f>D29+D30+D31+D32</f>
        <v>15050.310999999998</v>
      </c>
      <c r="E28" s="86">
        <f aca="true" t="shared" si="7" ref="E28:M28">E29+E30+E31+E32</f>
        <v>0</v>
      </c>
      <c r="F28" s="86">
        <f t="shared" si="7"/>
        <v>0</v>
      </c>
      <c r="G28" s="13">
        <f t="shared" si="7"/>
        <v>2612.449</v>
      </c>
      <c r="H28" s="86">
        <f t="shared" si="7"/>
        <v>0</v>
      </c>
      <c r="I28" s="14">
        <f>I29+I30+I31+I32</f>
        <v>98.455</v>
      </c>
      <c r="J28" s="6">
        <f t="shared" si="7"/>
        <v>0</v>
      </c>
      <c r="K28" s="6">
        <f t="shared" si="7"/>
        <v>0</v>
      </c>
      <c r="L28" s="6">
        <f t="shared" si="7"/>
        <v>0</v>
      </c>
      <c r="M28" s="6">
        <f t="shared" si="7"/>
        <v>0</v>
      </c>
      <c r="N28" s="89">
        <f t="shared" si="1"/>
        <v>100903.53252999998</v>
      </c>
      <c r="O28" s="6">
        <f>O29+O30+O31</f>
        <v>0</v>
      </c>
      <c r="P28" s="17">
        <f t="shared" si="5"/>
        <v>100903.53252999998</v>
      </c>
      <c r="Q28" s="6">
        <f>Q29+Q30+Q31</f>
        <v>0</v>
      </c>
      <c r="R28" s="12">
        <f t="shared" si="2"/>
        <v>100903.53252999998</v>
      </c>
      <c r="S28" s="17">
        <f>R28/$R$11*100</f>
        <v>7.351805648816027</v>
      </c>
    </row>
    <row r="29" spans="2:19" ht="25.5" customHeight="1">
      <c r="B29" s="98" t="s">
        <v>68</v>
      </c>
      <c r="C29" s="6">
        <v>47698.242</v>
      </c>
      <c r="D29" s="6">
        <v>13136.336</v>
      </c>
      <c r="E29" s="95"/>
      <c r="F29" s="95"/>
      <c r="G29" s="95"/>
      <c r="H29" s="95"/>
      <c r="I29" s="17"/>
      <c r="J29" s="6"/>
      <c r="K29" s="6"/>
      <c r="L29" s="6"/>
      <c r="M29" s="6"/>
      <c r="N29" s="89">
        <f t="shared" si="1"/>
        <v>60834.577999999994</v>
      </c>
      <c r="O29" s="6"/>
      <c r="P29" s="17">
        <f t="shared" si="5"/>
        <v>60834.577999999994</v>
      </c>
      <c r="Q29" s="6"/>
      <c r="R29" s="12">
        <f t="shared" si="2"/>
        <v>60834.577999999994</v>
      </c>
      <c r="S29" s="17">
        <f>R29/$R$11*100</f>
        <v>4.43239183970856</v>
      </c>
    </row>
    <row r="30" spans="2:19" ht="20.25" customHeight="1">
      <c r="B30" s="98" t="s">
        <v>69</v>
      </c>
      <c r="C30" s="6">
        <v>23853.566</v>
      </c>
      <c r="D30" s="6"/>
      <c r="E30" s="86"/>
      <c r="F30" s="86"/>
      <c r="G30" s="86"/>
      <c r="H30" s="86"/>
      <c r="I30" s="86"/>
      <c r="J30" s="6"/>
      <c r="K30" s="6"/>
      <c r="L30" s="6"/>
      <c r="M30" s="6"/>
      <c r="N30" s="89">
        <f t="shared" si="1"/>
        <v>23853.566</v>
      </c>
      <c r="O30" s="6"/>
      <c r="P30" s="17">
        <f t="shared" si="5"/>
        <v>23853.566</v>
      </c>
      <c r="Q30" s="6"/>
      <c r="R30" s="12">
        <f t="shared" si="2"/>
        <v>23853.566</v>
      </c>
      <c r="S30" s="17">
        <f t="shared" si="3"/>
        <v>1.7379647358834243</v>
      </c>
    </row>
    <row r="31" spans="2:19" s="101" customFormat="1" ht="36.75" customHeight="1">
      <c r="B31" s="102" t="s">
        <v>70</v>
      </c>
      <c r="C31" s="6">
        <v>9501.32153</v>
      </c>
      <c r="D31" s="6">
        <v>73.55</v>
      </c>
      <c r="E31" s="86"/>
      <c r="F31" s="86">
        <v>0</v>
      </c>
      <c r="G31" s="86">
        <v>2612.449</v>
      </c>
      <c r="H31" s="86"/>
      <c r="I31" s="6">
        <v>0</v>
      </c>
      <c r="J31" s="6"/>
      <c r="K31" s="6"/>
      <c r="L31" s="6"/>
      <c r="M31" s="6"/>
      <c r="N31" s="89">
        <f t="shared" si="1"/>
        <v>12187.320529999999</v>
      </c>
      <c r="O31" s="6"/>
      <c r="P31" s="17">
        <f t="shared" si="5"/>
        <v>12187.320529999999</v>
      </c>
      <c r="Q31" s="6"/>
      <c r="R31" s="12">
        <f t="shared" si="2"/>
        <v>12187.320529999999</v>
      </c>
      <c r="S31" s="17">
        <f t="shared" si="3"/>
        <v>0.8879650659380691</v>
      </c>
    </row>
    <row r="32" spans="2:19" ht="58.5" customHeight="1">
      <c r="B32" s="102" t="s">
        <v>71</v>
      </c>
      <c r="C32" s="6">
        <v>2089.188</v>
      </c>
      <c r="D32" s="6">
        <v>1840.425</v>
      </c>
      <c r="E32" s="86"/>
      <c r="F32" s="86"/>
      <c r="G32" s="86"/>
      <c r="H32" s="86"/>
      <c r="I32" s="6">
        <v>98.455</v>
      </c>
      <c r="J32" s="103"/>
      <c r="K32" s="6"/>
      <c r="L32" s="6"/>
      <c r="M32" s="6"/>
      <c r="N32" s="89">
        <f t="shared" si="1"/>
        <v>4028.068</v>
      </c>
      <c r="O32" s="6"/>
      <c r="P32" s="17">
        <f t="shared" si="5"/>
        <v>4028.068</v>
      </c>
      <c r="Q32" s="6"/>
      <c r="R32" s="12">
        <f t="shared" si="2"/>
        <v>4028.068</v>
      </c>
      <c r="S32" s="17">
        <f t="shared" si="3"/>
        <v>0.2934840072859745</v>
      </c>
    </row>
    <row r="33" spans="2:19" ht="36" customHeight="1">
      <c r="B33" s="100" t="s">
        <v>72</v>
      </c>
      <c r="C33" s="6">
        <v>1342.544</v>
      </c>
      <c r="D33" s="6">
        <v>0</v>
      </c>
      <c r="E33" s="86"/>
      <c r="F33" s="86"/>
      <c r="G33" s="86"/>
      <c r="H33" s="86"/>
      <c r="I33" s="6">
        <v>0</v>
      </c>
      <c r="J33" s="6"/>
      <c r="K33" s="6"/>
      <c r="L33" s="6"/>
      <c r="M33" s="6"/>
      <c r="N33" s="89">
        <f t="shared" si="1"/>
        <v>1342.544</v>
      </c>
      <c r="O33" s="6"/>
      <c r="P33" s="17">
        <f t="shared" si="5"/>
        <v>1342.544</v>
      </c>
      <c r="Q33" s="6"/>
      <c r="R33" s="12">
        <f t="shared" si="2"/>
        <v>1342.544</v>
      </c>
      <c r="S33" s="17">
        <f t="shared" si="3"/>
        <v>0.09781741347905284</v>
      </c>
    </row>
    <row r="34" spans="2:19" ht="33" customHeight="1">
      <c r="B34" s="104" t="s">
        <v>73</v>
      </c>
      <c r="C34" s="6">
        <v>72.588</v>
      </c>
      <c r="D34" s="6">
        <v>287.371</v>
      </c>
      <c r="E34" s="86"/>
      <c r="F34" s="86"/>
      <c r="G34" s="86"/>
      <c r="H34" s="86"/>
      <c r="I34" s="6">
        <v>587.132</v>
      </c>
      <c r="J34" s="6"/>
      <c r="K34" s="6"/>
      <c r="L34" s="6"/>
      <c r="M34" s="6"/>
      <c r="N34" s="89">
        <f t="shared" si="1"/>
        <v>947.0909999999999</v>
      </c>
      <c r="O34" s="6"/>
      <c r="P34" s="17">
        <f t="shared" si="5"/>
        <v>947.0909999999999</v>
      </c>
      <c r="Q34" s="6"/>
      <c r="R34" s="12">
        <f t="shared" si="2"/>
        <v>947.0909999999999</v>
      </c>
      <c r="S34" s="17">
        <f t="shared" si="3"/>
        <v>0.06900480874316939</v>
      </c>
    </row>
    <row r="35" spans="2:19" ht="27.75" customHeight="1">
      <c r="B35" s="105" t="s">
        <v>74</v>
      </c>
      <c r="C35" s="6">
        <v>7026.318367</v>
      </c>
      <c r="D35" s="6"/>
      <c r="E35" s="86">
        <v>56304.015205</v>
      </c>
      <c r="F35" s="86">
        <v>2010.004001</v>
      </c>
      <c r="G35" s="86">
        <v>26397.672005999997</v>
      </c>
      <c r="H35" s="86"/>
      <c r="I35" s="6">
        <v>2.77</v>
      </c>
      <c r="J35" s="6"/>
      <c r="K35" s="6"/>
      <c r="L35" s="6"/>
      <c r="M35" s="6"/>
      <c r="N35" s="89">
        <f t="shared" si="1"/>
        <v>91740.77957900001</v>
      </c>
      <c r="O35" s="106">
        <v>-58.713</v>
      </c>
      <c r="P35" s="17">
        <f t="shared" si="5"/>
        <v>91682.066579</v>
      </c>
      <c r="Q35" s="6"/>
      <c r="R35" s="12">
        <f t="shared" si="2"/>
        <v>91682.066579</v>
      </c>
      <c r="S35" s="17">
        <f>R35/$R$11*100</f>
        <v>6.679931991183971</v>
      </c>
    </row>
    <row r="36" spans="2:19" ht="27" customHeight="1">
      <c r="B36" s="107" t="s">
        <v>75</v>
      </c>
      <c r="C36" s="6">
        <v>14918.653</v>
      </c>
      <c r="D36" s="6">
        <v>13862.438</v>
      </c>
      <c r="E36" s="6">
        <v>87.903</v>
      </c>
      <c r="F36" s="6">
        <v>11.098</v>
      </c>
      <c r="G36" s="6">
        <v>14.123</v>
      </c>
      <c r="H36" s="86"/>
      <c r="I36" s="6">
        <v>10805.112</v>
      </c>
      <c r="J36" s="108"/>
      <c r="K36" s="6">
        <v>225.89552066</v>
      </c>
      <c r="L36" s="6">
        <v>1132.18957</v>
      </c>
      <c r="M36" s="6">
        <v>242.462</v>
      </c>
      <c r="N36" s="89">
        <f t="shared" si="1"/>
        <v>41299.87409066</v>
      </c>
      <c r="O36" s="106">
        <v>-13079.193884900002</v>
      </c>
      <c r="P36" s="17">
        <f t="shared" si="5"/>
        <v>28220.68020576</v>
      </c>
      <c r="Q36" s="6"/>
      <c r="R36" s="12">
        <f t="shared" si="2"/>
        <v>28220.68020576</v>
      </c>
      <c r="S36" s="17">
        <f t="shared" si="3"/>
        <v>2.056151563261202</v>
      </c>
    </row>
    <row r="37" spans="2:19" ht="24" customHeight="1">
      <c r="B37" s="109" t="s">
        <v>76</v>
      </c>
      <c r="C37" s="6"/>
      <c r="D37" s="6">
        <v>9893.152196000001</v>
      </c>
      <c r="E37" s="86">
        <v>11423.132</v>
      </c>
      <c r="F37" s="86">
        <v>67.686</v>
      </c>
      <c r="G37" s="86">
        <v>4443.721</v>
      </c>
      <c r="H37" s="86"/>
      <c r="I37" s="6">
        <v>14888.981</v>
      </c>
      <c r="J37" s="6">
        <v>30.631029</v>
      </c>
      <c r="K37" s="6"/>
      <c r="L37" s="6">
        <v>4965.66467</v>
      </c>
      <c r="M37" s="16"/>
      <c r="N37" s="89">
        <f t="shared" si="1"/>
        <v>45712.967894999994</v>
      </c>
      <c r="O37" s="14">
        <f>-N37</f>
        <v>-45712.967894999994</v>
      </c>
      <c r="P37" s="17">
        <f t="shared" si="5"/>
        <v>0</v>
      </c>
      <c r="Q37" s="6"/>
      <c r="R37" s="12">
        <f t="shared" si="2"/>
        <v>0</v>
      </c>
      <c r="S37" s="17">
        <f t="shared" si="3"/>
        <v>0</v>
      </c>
    </row>
    <row r="38" spans="2:19" ht="23.25" customHeight="1">
      <c r="B38" s="110" t="s">
        <v>77</v>
      </c>
      <c r="C38" s="6">
        <v>254.112</v>
      </c>
      <c r="D38" s="6">
        <v>288.194</v>
      </c>
      <c r="E38" s="86"/>
      <c r="F38" s="86"/>
      <c r="G38" s="86"/>
      <c r="H38" s="86"/>
      <c r="I38" s="6">
        <v>294.132</v>
      </c>
      <c r="J38" s="108"/>
      <c r="K38" s="6"/>
      <c r="L38" s="6"/>
      <c r="M38" s="6"/>
      <c r="N38" s="89">
        <f t="shared" si="1"/>
        <v>836.4380000000001</v>
      </c>
      <c r="O38" s="6">
        <v>0</v>
      </c>
      <c r="P38" s="17">
        <f t="shared" si="5"/>
        <v>836.4380000000001</v>
      </c>
      <c r="Q38" s="6"/>
      <c r="R38" s="12">
        <f t="shared" si="2"/>
        <v>836.4380000000001</v>
      </c>
      <c r="S38" s="17">
        <f t="shared" si="3"/>
        <v>0.060942659380692175</v>
      </c>
    </row>
    <row r="39" spans="2:19" ht="20.25" customHeight="1">
      <c r="B39" s="63" t="s">
        <v>78</v>
      </c>
      <c r="C39" s="6">
        <v>28.246</v>
      </c>
      <c r="D39" s="6">
        <v>0.034251</v>
      </c>
      <c r="E39" s="6"/>
      <c r="F39" s="6"/>
      <c r="G39" s="6">
        <v>0</v>
      </c>
      <c r="H39" s="6"/>
      <c r="I39" s="6"/>
      <c r="J39" s="6"/>
      <c r="K39" s="6"/>
      <c r="L39" s="6">
        <v>0</v>
      </c>
      <c r="M39" s="6"/>
      <c r="N39" s="89">
        <f t="shared" si="1"/>
        <v>28.280251</v>
      </c>
      <c r="O39" s="14"/>
      <c r="P39" s="17">
        <f t="shared" si="5"/>
        <v>28.280251</v>
      </c>
      <c r="Q39" s="6"/>
      <c r="R39" s="12">
        <f t="shared" si="2"/>
        <v>28.280251</v>
      </c>
      <c r="S39" s="17">
        <f t="shared" si="3"/>
        <v>0.0020604918761384337</v>
      </c>
    </row>
    <row r="40" spans="2:19" ht="33" customHeight="1">
      <c r="B40" s="111" t="s">
        <v>79</v>
      </c>
      <c r="C40" s="6">
        <v>798.188</v>
      </c>
      <c r="D40" s="6">
        <v>9.048693</v>
      </c>
      <c r="E40" s="6">
        <v>0</v>
      </c>
      <c r="F40" s="6">
        <v>0</v>
      </c>
      <c r="G40" s="6">
        <v>0</v>
      </c>
      <c r="H40" s="6"/>
      <c r="I40" s="6">
        <v>0.41200000000000003</v>
      </c>
      <c r="J40" s="6">
        <v>0.00016</v>
      </c>
      <c r="K40" s="6"/>
      <c r="L40" s="6"/>
      <c r="M40" s="6"/>
      <c r="N40" s="89">
        <f t="shared" si="1"/>
        <v>807.648853</v>
      </c>
      <c r="O40" s="6"/>
      <c r="P40" s="17">
        <f t="shared" si="5"/>
        <v>807.648853</v>
      </c>
      <c r="Q40" s="6"/>
      <c r="R40" s="12">
        <f t="shared" si="2"/>
        <v>807.648853</v>
      </c>
      <c r="S40" s="17">
        <f t="shared" si="3"/>
        <v>0.058845089471766844</v>
      </c>
    </row>
    <row r="41" spans="2:19" ht="24" customHeight="1">
      <c r="B41" s="63" t="s">
        <v>80</v>
      </c>
      <c r="C41" s="6">
        <v>4813.537</v>
      </c>
      <c r="D41" s="6"/>
      <c r="E41" s="6"/>
      <c r="F41" s="6"/>
      <c r="G41" s="6"/>
      <c r="H41" s="6"/>
      <c r="I41" s="6">
        <v>0</v>
      </c>
      <c r="J41" s="6"/>
      <c r="K41" s="6"/>
      <c r="L41" s="6"/>
      <c r="M41" s="6">
        <v>4.248</v>
      </c>
      <c r="N41" s="89">
        <f>SUM(C41:M41)</f>
        <v>4817.785</v>
      </c>
      <c r="O41" s="6"/>
      <c r="P41" s="17">
        <f t="shared" si="5"/>
        <v>4817.785</v>
      </c>
      <c r="Q41" s="6">
        <f>-P41</f>
        <v>-4817.785</v>
      </c>
      <c r="R41" s="112">
        <f t="shared" si="2"/>
        <v>0</v>
      </c>
      <c r="S41" s="17">
        <f t="shared" si="3"/>
        <v>0</v>
      </c>
    </row>
    <row r="42" spans="2:19" ht="22.5" customHeight="1">
      <c r="B42" s="113" t="s">
        <v>81</v>
      </c>
      <c r="C42" s="6">
        <v>-42.621</v>
      </c>
      <c r="D42" s="6">
        <v>0.011004</v>
      </c>
      <c r="E42" s="6"/>
      <c r="F42" s="6"/>
      <c r="G42" s="6"/>
      <c r="H42" s="6"/>
      <c r="I42" s="6">
        <v>0</v>
      </c>
      <c r="J42" s="6"/>
      <c r="K42" s="6"/>
      <c r="L42" s="6"/>
      <c r="M42" s="6"/>
      <c r="N42" s="89">
        <f t="shared" si="1"/>
        <v>-42.609996</v>
      </c>
      <c r="O42" s="6"/>
      <c r="P42" s="17">
        <f t="shared" si="5"/>
        <v>-42.609996</v>
      </c>
      <c r="Q42" s="6"/>
      <c r="R42" s="112">
        <f t="shared" si="2"/>
        <v>-42.609996</v>
      </c>
      <c r="S42" s="17">
        <f t="shared" si="3"/>
        <v>-0.0031045534426229512</v>
      </c>
    </row>
    <row r="43" spans="2:19" ht="26.25" customHeight="1">
      <c r="B43" s="113" t="s">
        <v>82</v>
      </c>
      <c r="C43" s="6">
        <v>372.358</v>
      </c>
      <c r="D43" s="6">
        <v>96.03399999999999</v>
      </c>
      <c r="E43" s="6"/>
      <c r="F43" s="6">
        <v>0</v>
      </c>
      <c r="G43" s="6"/>
      <c r="H43" s="6"/>
      <c r="I43" s="6">
        <v>26.068</v>
      </c>
      <c r="J43" s="6"/>
      <c r="K43" s="6"/>
      <c r="L43" s="6"/>
      <c r="M43" s="6"/>
      <c r="N43" s="89">
        <f t="shared" si="1"/>
        <v>494.46</v>
      </c>
      <c r="O43" s="6"/>
      <c r="P43" s="17">
        <f>N43+O43</f>
        <v>494.46</v>
      </c>
      <c r="Q43" s="6"/>
      <c r="R43" s="112">
        <f>P43+Q43</f>
        <v>494.46</v>
      </c>
      <c r="S43" s="17">
        <f t="shared" si="3"/>
        <v>0.03602622950819672</v>
      </c>
    </row>
    <row r="44" spans="2:19" ht="51" customHeight="1">
      <c r="B44" s="113" t="s">
        <v>83</v>
      </c>
      <c r="C44" s="6">
        <v>12620.961000000001</v>
      </c>
      <c r="D44" s="6">
        <v>5138.824135</v>
      </c>
      <c r="E44" s="6">
        <v>0.415</v>
      </c>
      <c r="F44" s="6">
        <v>265.37799999999993</v>
      </c>
      <c r="G44" s="6">
        <v>1.181</v>
      </c>
      <c r="H44" s="6"/>
      <c r="I44" s="6">
        <v>1285.582</v>
      </c>
      <c r="J44" s="6">
        <v>278.13037199999997</v>
      </c>
      <c r="K44" s="6"/>
      <c r="L44" s="6"/>
      <c r="M44" s="6"/>
      <c r="N44" s="89">
        <f t="shared" si="1"/>
        <v>19590.471507000002</v>
      </c>
      <c r="O44" s="6"/>
      <c r="P44" s="17">
        <f>N44+O44</f>
        <v>19590.471507000002</v>
      </c>
      <c r="Q44" s="6"/>
      <c r="R44" s="112">
        <f>P44+Q44</f>
        <v>19590.471507000002</v>
      </c>
      <c r="S44" s="17">
        <f>R44/$R$11*100</f>
        <v>1.4273567582513662</v>
      </c>
    </row>
    <row r="45" spans="2:19" ht="36" customHeight="1">
      <c r="B45" s="114" t="s">
        <v>84</v>
      </c>
      <c r="C45" s="6">
        <v>18.269</v>
      </c>
      <c r="D45" s="6"/>
      <c r="E45" s="6">
        <v>11.448</v>
      </c>
      <c r="F45" s="6"/>
      <c r="G45" s="6"/>
      <c r="H45" s="115"/>
      <c r="I45" s="115"/>
      <c r="J45" s="115"/>
      <c r="K45" s="115"/>
      <c r="L45" s="115"/>
      <c r="M45" s="115"/>
      <c r="N45" s="89">
        <f>SUM(C45:M45)</f>
        <v>29.717</v>
      </c>
      <c r="O45" s="6"/>
      <c r="P45" s="17">
        <f>N45+O45</f>
        <v>29.717</v>
      </c>
      <c r="Q45" s="6"/>
      <c r="R45" s="112">
        <f>P45+Q45</f>
        <v>29.717</v>
      </c>
      <c r="S45" s="17">
        <f>R45/$R$11*100</f>
        <v>0.0021651730418943533</v>
      </c>
    </row>
    <row r="46" spans="2:19" ht="19.5" customHeight="1">
      <c r="B46" s="114"/>
      <c r="C46" s="6"/>
      <c r="D46" s="6"/>
      <c r="E46" s="6"/>
      <c r="F46" s="6"/>
      <c r="G46" s="6"/>
      <c r="H46" s="115"/>
      <c r="I46" s="115"/>
      <c r="J46" s="115"/>
      <c r="K46" s="115"/>
      <c r="L46" s="115"/>
      <c r="M46" s="115"/>
      <c r="N46" s="89"/>
      <c r="O46" s="6"/>
      <c r="P46" s="17"/>
      <c r="Q46" s="6"/>
      <c r="R46" s="112"/>
      <c r="S46" s="17"/>
    </row>
    <row r="47" spans="2:19" s="92" customFormat="1" ht="30.75" customHeight="1">
      <c r="B47" s="8" t="s">
        <v>85</v>
      </c>
      <c r="C47" s="9">
        <f>C48+C62+C65+C68</f>
        <v>185053.29800000004</v>
      </c>
      <c r="D47" s="9">
        <f aca="true" t="shared" si="8" ref="D47:M47">D48+D62+D65+D68+D69</f>
        <v>67415.71217399999</v>
      </c>
      <c r="E47" s="9">
        <f t="shared" si="8"/>
        <v>67629.20020500002</v>
      </c>
      <c r="F47" s="9">
        <f t="shared" si="8"/>
        <v>1544.7020010000003</v>
      </c>
      <c r="G47" s="9">
        <f t="shared" si="8"/>
        <v>36644.837006</v>
      </c>
      <c r="H47" s="9">
        <f t="shared" si="8"/>
        <v>0</v>
      </c>
      <c r="I47" s="9">
        <f t="shared" si="8"/>
        <v>23460.357999999997</v>
      </c>
      <c r="J47" s="9">
        <f t="shared" si="8"/>
        <v>288.8734749999999</v>
      </c>
      <c r="K47" s="9">
        <f t="shared" si="8"/>
        <v>163.450555</v>
      </c>
      <c r="L47" s="12">
        <f t="shared" si="8"/>
        <v>5992.485729999999</v>
      </c>
      <c r="M47" s="12">
        <f t="shared" si="8"/>
        <v>219.49400000000003</v>
      </c>
      <c r="N47" s="12">
        <f>SUM(C47:M47)</f>
        <v>388412.411146</v>
      </c>
      <c r="O47" s="9">
        <f>O48+O62+O65+O68+O69</f>
        <v>-58850.87477989998</v>
      </c>
      <c r="P47" s="12">
        <f aca="true" t="shared" si="9" ref="P47:P68">N47+O47</f>
        <v>329561.5363661001</v>
      </c>
      <c r="Q47" s="9">
        <f>Q48+Q62+Q65+Q68+Q69</f>
        <v>-2727.5840000000003</v>
      </c>
      <c r="R47" s="93">
        <f aca="true" t="shared" si="10" ref="R47:R68">P47+Q47</f>
        <v>326833.9523661001</v>
      </c>
      <c r="S47" s="12">
        <f>R47/$R$11*100</f>
        <v>23.81303842375957</v>
      </c>
    </row>
    <row r="48" spans="2:19" ht="19.5" customHeight="1">
      <c r="B48" s="116" t="s">
        <v>86</v>
      </c>
      <c r="C48" s="9">
        <f>SUM(C49:C61)</f>
        <v>182799.74300000002</v>
      </c>
      <c r="D48" s="9">
        <f>SUM(D49:D61)</f>
        <v>57328.379552</v>
      </c>
      <c r="E48" s="9">
        <f aca="true" t="shared" si="11" ref="E48:K48">SUM(E49:E61)</f>
        <v>67639.43920500002</v>
      </c>
      <c r="F48" s="9">
        <f>SUM(F49:F61)</f>
        <v>1568.4850010000002</v>
      </c>
      <c r="G48" s="9">
        <f>SUM(G49:G61)</f>
        <v>36716.582006</v>
      </c>
      <c r="H48" s="9">
        <f t="shared" si="11"/>
        <v>0</v>
      </c>
      <c r="I48" s="9">
        <f t="shared" si="11"/>
        <v>22573.947999999997</v>
      </c>
      <c r="J48" s="9">
        <f t="shared" si="11"/>
        <v>288.93135099999995</v>
      </c>
      <c r="K48" s="9">
        <f t="shared" si="11"/>
        <v>163.452</v>
      </c>
      <c r="L48" s="9">
        <f>SUM(L49:L61)</f>
        <v>1690.66997</v>
      </c>
      <c r="M48" s="9">
        <f>SUM(M49:M61)</f>
        <v>209.52100000000002</v>
      </c>
      <c r="N48" s="12">
        <f>SUM(C48:M48)</f>
        <v>370979.15108499996</v>
      </c>
      <c r="O48" s="9">
        <f>SUM(O49:O61)</f>
        <v>-58807.03323589998</v>
      </c>
      <c r="P48" s="17">
        <f t="shared" si="9"/>
        <v>312172.1178491</v>
      </c>
      <c r="Q48" s="9">
        <f>SUM(Q49:Q61)</f>
        <v>0</v>
      </c>
      <c r="R48" s="112">
        <f t="shared" si="10"/>
        <v>312172.1178491</v>
      </c>
      <c r="S48" s="17">
        <f>R48/$R$11*100</f>
        <v>22.744780899752275</v>
      </c>
    </row>
    <row r="49" spans="1:19" ht="23.25" customHeight="1">
      <c r="A49" s="117"/>
      <c r="B49" s="118" t="s">
        <v>87</v>
      </c>
      <c r="C49" s="119">
        <v>38463.194</v>
      </c>
      <c r="D49" s="19">
        <v>24490.201</v>
      </c>
      <c r="E49" s="95">
        <v>284.603</v>
      </c>
      <c r="F49" s="95">
        <v>102.173</v>
      </c>
      <c r="G49" s="95">
        <v>206.653</v>
      </c>
      <c r="H49" s="95"/>
      <c r="I49" s="15">
        <v>13279.916</v>
      </c>
      <c r="J49" s="19"/>
      <c r="K49" s="15"/>
      <c r="L49" s="19">
        <v>460.85658</v>
      </c>
      <c r="M49" s="19">
        <v>3.628</v>
      </c>
      <c r="N49" s="12">
        <f>SUM(C49:M49)</f>
        <v>77291.22458000001</v>
      </c>
      <c r="O49" s="16"/>
      <c r="P49" s="17">
        <f t="shared" si="9"/>
        <v>77291.22458000001</v>
      </c>
      <c r="Q49" s="16"/>
      <c r="R49" s="112">
        <f t="shared" si="10"/>
        <v>77291.22458000001</v>
      </c>
      <c r="S49" s="17">
        <f>R49/$R$11*100</f>
        <v>5.631418912932606</v>
      </c>
    </row>
    <row r="50" spans="1:19" ht="23.25" customHeight="1">
      <c r="A50" s="117"/>
      <c r="B50" s="118" t="s">
        <v>88</v>
      </c>
      <c r="C50" s="19">
        <v>7773.793</v>
      </c>
      <c r="D50" s="19">
        <v>16783.345</v>
      </c>
      <c r="E50" s="95">
        <v>392.838</v>
      </c>
      <c r="F50" s="95">
        <v>21.909</v>
      </c>
      <c r="G50" s="120">
        <v>24842.203</v>
      </c>
      <c r="H50" s="95">
        <v>0</v>
      </c>
      <c r="I50" s="15">
        <v>5247.69</v>
      </c>
      <c r="J50" s="15"/>
      <c r="K50" s="15">
        <v>10.9</v>
      </c>
      <c r="L50" s="15">
        <v>1185.26448</v>
      </c>
      <c r="M50" s="15">
        <v>39.575</v>
      </c>
      <c r="N50" s="12">
        <f>SUM(C50:M50)</f>
        <v>56297.51748</v>
      </c>
      <c r="O50" s="14">
        <v>-12738.325623000002</v>
      </c>
      <c r="P50" s="17">
        <f t="shared" si="9"/>
        <v>43559.191857</v>
      </c>
      <c r="Q50" s="16"/>
      <c r="R50" s="112">
        <f t="shared" si="10"/>
        <v>43559.191857</v>
      </c>
      <c r="S50" s="17">
        <f aca="true" t="shared" si="12" ref="S50:S68">R50/$R$11*100</f>
        <v>3.173711610710382</v>
      </c>
    </row>
    <row r="51" spans="1:19" ht="17.25" customHeight="1">
      <c r="A51" s="117"/>
      <c r="B51" s="118" t="s">
        <v>89</v>
      </c>
      <c r="C51" s="19">
        <v>18492.802</v>
      </c>
      <c r="D51" s="19">
        <v>539.231</v>
      </c>
      <c r="E51" s="95">
        <v>12.199</v>
      </c>
      <c r="F51" s="95">
        <v>1.186</v>
      </c>
      <c r="G51" s="95">
        <v>8.278</v>
      </c>
      <c r="H51" s="95">
        <v>0</v>
      </c>
      <c r="I51" s="15">
        <v>0.145</v>
      </c>
      <c r="J51" s="15">
        <v>0</v>
      </c>
      <c r="K51" s="19">
        <v>152.552</v>
      </c>
      <c r="L51" s="15">
        <v>6.53563</v>
      </c>
      <c r="M51" s="15"/>
      <c r="N51" s="12">
        <f aca="true" t="shared" si="13" ref="N51:N69">SUM(C51:M51)</f>
        <v>19212.92863</v>
      </c>
      <c r="O51" s="14">
        <v>-28.831577900000003</v>
      </c>
      <c r="P51" s="17">
        <f t="shared" si="9"/>
        <v>19184.097052099998</v>
      </c>
      <c r="Q51" s="16"/>
      <c r="R51" s="112">
        <f>P51+Q51</f>
        <v>19184.097052099998</v>
      </c>
      <c r="S51" s="17">
        <f t="shared" si="12"/>
        <v>1.397748419096539</v>
      </c>
    </row>
    <row r="52" spans="1:19" ht="18.75" customHeight="1">
      <c r="A52" s="117"/>
      <c r="B52" s="118" t="s">
        <v>90</v>
      </c>
      <c r="C52" s="19">
        <v>5578.718</v>
      </c>
      <c r="D52" s="19">
        <v>3058.873</v>
      </c>
      <c r="E52" s="95"/>
      <c r="F52" s="95">
        <v>6.042</v>
      </c>
      <c r="G52" s="95"/>
      <c r="H52" s="95"/>
      <c r="I52" s="15">
        <v>118.367</v>
      </c>
      <c r="J52" s="19"/>
      <c r="K52" s="121"/>
      <c r="L52" s="19"/>
      <c r="M52" s="19"/>
      <c r="N52" s="12">
        <f t="shared" si="13"/>
        <v>8762</v>
      </c>
      <c r="O52" s="16"/>
      <c r="P52" s="17">
        <f t="shared" si="9"/>
        <v>8762</v>
      </c>
      <c r="Q52" s="16"/>
      <c r="R52" s="112">
        <f t="shared" si="10"/>
        <v>8762</v>
      </c>
      <c r="S52" s="17">
        <f t="shared" si="12"/>
        <v>0.6383970856102004</v>
      </c>
    </row>
    <row r="53" spans="1:19" ht="24" customHeight="1">
      <c r="A53" s="117"/>
      <c r="B53" s="118" t="s">
        <v>91</v>
      </c>
      <c r="C53" s="19">
        <v>32216.381</v>
      </c>
      <c r="D53" s="15">
        <v>126.20093300000008</v>
      </c>
      <c r="E53" s="122">
        <v>0</v>
      </c>
      <c r="F53" s="122">
        <v>69.854</v>
      </c>
      <c r="G53" s="122">
        <v>7873.41</v>
      </c>
      <c r="H53" s="122">
        <v>0</v>
      </c>
      <c r="I53" s="19">
        <v>223.513</v>
      </c>
      <c r="J53" s="19"/>
      <c r="K53" s="9"/>
      <c r="L53" s="15"/>
      <c r="M53" s="15"/>
      <c r="N53" s="12">
        <f t="shared" si="13"/>
        <v>40509.358933</v>
      </c>
      <c r="O53" s="14">
        <v>-39333.69213599999</v>
      </c>
      <c r="P53" s="17">
        <f>N53+O53</f>
        <v>1175.6667970000126</v>
      </c>
      <c r="Q53" s="16"/>
      <c r="R53" s="112">
        <f t="shared" si="10"/>
        <v>1175.6667970000126</v>
      </c>
      <c r="S53" s="17">
        <f t="shared" si="12"/>
        <v>0.08565878302368034</v>
      </c>
    </row>
    <row r="54" spans="1:19" ht="18" customHeight="1">
      <c r="A54" s="117"/>
      <c r="B54" s="118" t="s">
        <v>92</v>
      </c>
      <c r="C54" s="19">
        <v>15276.826</v>
      </c>
      <c r="D54" s="15">
        <v>647.0597140000001</v>
      </c>
      <c r="E54" s="95">
        <v>0.197</v>
      </c>
      <c r="F54" s="95">
        <v>0.048</v>
      </c>
      <c r="G54" s="95"/>
      <c r="H54" s="95"/>
      <c r="I54" s="15">
        <v>848.441</v>
      </c>
      <c r="J54" s="15">
        <v>0.197524</v>
      </c>
      <c r="K54" s="15"/>
      <c r="L54" s="15"/>
      <c r="M54" s="15"/>
      <c r="N54" s="12">
        <f t="shared" si="13"/>
        <v>16772.769238</v>
      </c>
      <c r="O54" s="14">
        <v>-107.89517900000001</v>
      </c>
      <c r="P54" s="17">
        <f>N54+O54</f>
        <v>16664.874059</v>
      </c>
      <c r="Q54" s="16"/>
      <c r="R54" s="112">
        <f t="shared" si="10"/>
        <v>16664.874059</v>
      </c>
      <c r="S54" s="17">
        <f t="shared" si="12"/>
        <v>1.2141984742440803</v>
      </c>
    </row>
    <row r="55" spans="1:19" ht="38.25" customHeight="1">
      <c r="A55" s="117"/>
      <c r="B55" s="123" t="s">
        <v>93</v>
      </c>
      <c r="C55" s="19">
        <v>1275.853</v>
      </c>
      <c r="D55" s="15">
        <v>27.21969</v>
      </c>
      <c r="E55" s="15"/>
      <c r="F55" s="15">
        <v>0</v>
      </c>
      <c r="G55" s="15"/>
      <c r="H55" s="95"/>
      <c r="I55" s="15">
        <v>0.776</v>
      </c>
      <c r="J55" s="15">
        <v>0.00016</v>
      </c>
      <c r="K55" s="15"/>
      <c r="L55" s="15"/>
      <c r="M55" s="15"/>
      <c r="N55" s="12">
        <f t="shared" si="13"/>
        <v>1303.84885</v>
      </c>
      <c r="O55" s="14">
        <v>-304.21221099999997</v>
      </c>
      <c r="P55" s="17">
        <f t="shared" si="9"/>
        <v>999.6366390000001</v>
      </c>
      <c r="Q55" s="85"/>
      <c r="R55" s="17">
        <f t="shared" si="10"/>
        <v>999.6366390000001</v>
      </c>
      <c r="S55" s="17">
        <f t="shared" si="12"/>
        <v>0.0728332706010929</v>
      </c>
    </row>
    <row r="56" spans="1:19" ht="15">
      <c r="A56" s="117"/>
      <c r="B56" s="118" t="s">
        <v>94</v>
      </c>
      <c r="C56" s="19">
        <v>42347.343</v>
      </c>
      <c r="D56" s="15">
        <v>3027.5879999999997</v>
      </c>
      <c r="E56" s="95">
        <v>66935.890205</v>
      </c>
      <c r="F56" s="95">
        <v>1051.0950010000001</v>
      </c>
      <c r="G56" s="95">
        <v>3783.979006</v>
      </c>
      <c r="H56" s="95"/>
      <c r="I56" s="15">
        <v>92.698</v>
      </c>
      <c r="J56" s="15"/>
      <c r="K56" s="15"/>
      <c r="L56" s="15"/>
      <c r="M56" s="15"/>
      <c r="N56" s="12">
        <f t="shared" si="13"/>
        <v>117238.59321199999</v>
      </c>
      <c r="O56" s="16"/>
      <c r="P56" s="17">
        <f t="shared" si="9"/>
        <v>117238.59321199999</v>
      </c>
      <c r="Q56" s="16"/>
      <c r="R56" s="112">
        <f t="shared" si="10"/>
        <v>117238.59321199999</v>
      </c>
      <c r="S56" s="17">
        <f>R56/$R$11*100</f>
        <v>8.541974004517304</v>
      </c>
    </row>
    <row r="57" spans="1:19" ht="51.75" customHeight="1">
      <c r="A57" s="117"/>
      <c r="B57" s="123" t="s">
        <v>95</v>
      </c>
      <c r="C57" s="19">
        <v>17462.14</v>
      </c>
      <c r="D57" s="15">
        <v>6791.666215</v>
      </c>
      <c r="E57" s="95">
        <v>0.494</v>
      </c>
      <c r="F57" s="95">
        <v>301.75</v>
      </c>
      <c r="G57" s="95">
        <v>1.348</v>
      </c>
      <c r="H57" s="95"/>
      <c r="I57" s="15">
        <v>1978.6370000000002</v>
      </c>
      <c r="J57" s="15">
        <v>288.73366699999997</v>
      </c>
      <c r="K57" s="15"/>
      <c r="L57" s="15"/>
      <c r="M57" s="15"/>
      <c r="N57" s="12">
        <f t="shared" si="13"/>
        <v>26824.768882</v>
      </c>
      <c r="O57" s="90">
        <v>-5671.119403000001</v>
      </c>
      <c r="P57" s="17">
        <f t="shared" si="9"/>
        <v>21153.649479</v>
      </c>
      <c r="Q57" s="16"/>
      <c r="R57" s="112">
        <f t="shared" si="10"/>
        <v>21153.649479</v>
      </c>
      <c r="S57" s="17">
        <f t="shared" si="12"/>
        <v>1.5412495066666667</v>
      </c>
    </row>
    <row r="58" spans="1:19" ht="16.5" customHeight="1">
      <c r="A58" s="117"/>
      <c r="B58" s="118" t="s">
        <v>96</v>
      </c>
      <c r="C58" s="19">
        <v>3595.655</v>
      </c>
      <c r="D58" s="15">
        <v>1835.5700000000002</v>
      </c>
      <c r="E58" s="95">
        <v>1.77</v>
      </c>
      <c r="F58" s="95">
        <v>14.428</v>
      </c>
      <c r="G58" s="95">
        <v>0.711</v>
      </c>
      <c r="H58" s="95"/>
      <c r="I58" s="15">
        <v>683.262</v>
      </c>
      <c r="J58" s="15">
        <v>0</v>
      </c>
      <c r="K58" s="15"/>
      <c r="L58" s="15">
        <v>38.01328</v>
      </c>
      <c r="M58" s="15">
        <v>166.318</v>
      </c>
      <c r="N58" s="12">
        <f>SUM(C58:M58)</f>
        <v>6335.727280000001</v>
      </c>
      <c r="O58" s="14">
        <v>-548.41328</v>
      </c>
      <c r="P58" s="17">
        <f t="shared" si="9"/>
        <v>5787.314000000001</v>
      </c>
      <c r="Q58" s="16"/>
      <c r="R58" s="112">
        <f t="shared" si="10"/>
        <v>5787.314000000001</v>
      </c>
      <c r="S58" s="17">
        <f t="shared" si="12"/>
        <v>0.42166222222222227</v>
      </c>
    </row>
    <row r="59" spans="1:19" ht="52.5" customHeight="1">
      <c r="A59" s="117"/>
      <c r="B59" s="123" t="s">
        <v>97</v>
      </c>
      <c r="C59" s="19">
        <v>20.594</v>
      </c>
      <c r="D59" s="15">
        <v>1.425</v>
      </c>
      <c r="E59" s="95">
        <v>11.448</v>
      </c>
      <c r="F59" s="95"/>
      <c r="G59" s="95"/>
      <c r="H59" s="95"/>
      <c r="I59" s="15">
        <v>0.501</v>
      </c>
      <c r="J59" s="15"/>
      <c r="K59" s="15"/>
      <c r="L59" s="15"/>
      <c r="M59" s="15"/>
      <c r="N59" s="12">
        <f>SUM(C59:M59)</f>
        <v>33.967999999999996</v>
      </c>
      <c r="O59" s="14">
        <v>-0.503</v>
      </c>
      <c r="P59" s="17">
        <f>N59+O59</f>
        <v>33.464999999999996</v>
      </c>
      <c r="Q59" s="16"/>
      <c r="R59" s="112">
        <f t="shared" si="10"/>
        <v>33.464999999999996</v>
      </c>
      <c r="S59" s="17">
        <f>R59/$R$11*100</f>
        <v>0.0024382513661202186</v>
      </c>
    </row>
    <row r="60" spans="1:19" ht="33" customHeight="1">
      <c r="A60" s="117"/>
      <c r="B60" s="123" t="s">
        <v>98</v>
      </c>
      <c r="C60" s="19">
        <v>6.284</v>
      </c>
      <c r="D60" s="15"/>
      <c r="E60" s="95"/>
      <c r="F60" s="95"/>
      <c r="G60" s="95"/>
      <c r="H60" s="95"/>
      <c r="I60" s="15"/>
      <c r="J60" s="15"/>
      <c r="K60" s="15"/>
      <c r="L60" s="15"/>
      <c r="M60" s="15"/>
      <c r="N60" s="12">
        <f>SUM(C60:M60)</f>
        <v>6.284</v>
      </c>
      <c r="O60" s="14">
        <v>-1.06729</v>
      </c>
      <c r="P60" s="17">
        <f t="shared" si="9"/>
        <v>5.21671</v>
      </c>
      <c r="Q60" s="16"/>
      <c r="R60" s="112">
        <f t="shared" si="10"/>
        <v>5.21671</v>
      </c>
      <c r="S60" s="17">
        <f>R60/$R$11*100</f>
        <v>0.000380088160291439</v>
      </c>
    </row>
    <row r="61" spans="1:19" s="16" customFormat="1" ht="39" customHeight="1">
      <c r="A61" s="124"/>
      <c r="B61" s="125" t="s">
        <v>99</v>
      </c>
      <c r="C61" s="19">
        <v>290.16</v>
      </c>
      <c r="D61" s="15">
        <v>0</v>
      </c>
      <c r="E61" s="95"/>
      <c r="F61" s="95"/>
      <c r="G61" s="95"/>
      <c r="H61" s="95"/>
      <c r="I61" s="15">
        <v>100.002</v>
      </c>
      <c r="J61" s="17">
        <v>0</v>
      </c>
      <c r="K61" s="17"/>
      <c r="L61" s="15"/>
      <c r="M61" s="15"/>
      <c r="N61" s="12">
        <f t="shared" si="13"/>
        <v>390.16200000000003</v>
      </c>
      <c r="O61" s="14">
        <v>-72.973536</v>
      </c>
      <c r="P61" s="17">
        <f t="shared" si="9"/>
        <v>317.18846400000007</v>
      </c>
      <c r="R61" s="112">
        <f t="shared" si="10"/>
        <v>317.18846400000007</v>
      </c>
      <c r="S61" s="17">
        <f t="shared" si="12"/>
        <v>0.0231102706010929</v>
      </c>
    </row>
    <row r="62" spans="1:19" ht="19.5" customHeight="1">
      <c r="A62" s="117"/>
      <c r="B62" s="116" t="s">
        <v>100</v>
      </c>
      <c r="C62" s="17">
        <f>SUM(C63:C64)</f>
        <v>2652.2740000000003</v>
      </c>
      <c r="D62" s="17">
        <f>D63+D64</f>
        <v>8838.658</v>
      </c>
      <c r="E62" s="96">
        <f aca="true" t="shared" si="14" ref="E62:L62">E63+E64</f>
        <v>2.398</v>
      </c>
      <c r="F62" s="96">
        <f t="shared" si="14"/>
        <v>0.476</v>
      </c>
      <c r="G62" s="96">
        <f t="shared" si="14"/>
        <v>1.489</v>
      </c>
      <c r="H62" s="96">
        <f t="shared" si="14"/>
        <v>0</v>
      </c>
      <c r="I62" s="17">
        <f>I63+I64</f>
        <v>980.233</v>
      </c>
      <c r="J62" s="17">
        <f t="shared" si="14"/>
        <v>0</v>
      </c>
      <c r="K62" s="15">
        <f t="shared" si="14"/>
        <v>0</v>
      </c>
      <c r="L62" s="17">
        <f t="shared" si="14"/>
        <v>4258.509679999999</v>
      </c>
      <c r="M62" s="17"/>
      <c r="N62" s="12">
        <f t="shared" si="13"/>
        <v>16734.03768</v>
      </c>
      <c r="O62" s="17">
        <f>O63+O64</f>
        <v>-0.5354640000000046</v>
      </c>
      <c r="P62" s="17">
        <f t="shared" si="9"/>
        <v>16733.502216</v>
      </c>
      <c r="Q62" s="90">
        <f>Q63+Q64</f>
        <v>-228.445</v>
      </c>
      <c r="R62" s="112">
        <f>P62+Q62</f>
        <v>16505.057216</v>
      </c>
      <c r="S62" s="17">
        <f t="shared" si="12"/>
        <v>1.2025542598178507</v>
      </c>
    </row>
    <row r="63" spans="1:19" ht="19.5" customHeight="1">
      <c r="A63" s="117"/>
      <c r="B63" s="126" t="s">
        <v>101</v>
      </c>
      <c r="C63" s="15">
        <v>2130.918</v>
      </c>
      <c r="D63" s="19">
        <v>8716.516</v>
      </c>
      <c r="E63" s="95">
        <v>2.398</v>
      </c>
      <c r="F63" s="95">
        <v>0.476</v>
      </c>
      <c r="G63" s="95">
        <v>1.489</v>
      </c>
      <c r="H63" s="95"/>
      <c r="I63" s="15">
        <v>978.973</v>
      </c>
      <c r="J63" s="15"/>
      <c r="K63" s="17">
        <v>0</v>
      </c>
      <c r="L63" s="19">
        <v>4258.509679999999</v>
      </c>
      <c r="M63" s="19"/>
      <c r="N63" s="12">
        <f t="shared" si="13"/>
        <v>16089.279679999998</v>
      </c>
      <c r="O63" s="17">
        <v>-0.5354640000000046</v>
      </c>
      <c r="P63" s="17">
        <f t="shared" si="9"/>
        <v>16088.744215999997</v>
      </c>
      <c r="Q63" s="16"/>
      <c r="R63" s="112">
        <f t="shared" si="10"/>
        <v>16088.744215999997</v>
      </c>
      <c r="S63" s="17">
        <f>R63/$R$11*100</f>
        <v>1.1722218008014569</v>
      </c>
    </row>
    <row r="64" spans="1:19" ht="19.5" customHeight="1">
      <c r="A64" s="117"/>
      <c r="B64" s="126" t="s">
        <v>102</v>
      </c>
      <c r="C64" s="19">
        <v>521.356</v>
      </c>
      <c r="D64" s="19">
        <v>122.142</v>
      </c>
      <c r="E64" s="122"/>
      <c r="F64" s="122">
        <v>0</v>
      </c>
      <c r="G64" s="122"/>
      <c r="H64" s="122"/>
      <c r="I64" s="15">
        <v>1.26</v>
      </c>
      <c r="J64" s="17"/>
      <c r="K64" s="17"/>
      <c r="L64" s="19"/>
      <c r="M64" s="19"/>
      <c r="N64" s="12">
        <f t="shared" si="13"/>
        <v>644.758</v>
      </c>
      <c r="O64" s="90"/>
      <c r="P64" s="17">
        <f t="shared" si="9"/>
        <v>644.758</v>
      </c>
      <c r="Q64" s="16">
        <v>-228.445</v>
      </c>
      <c r="R64" s="112">
        <f t="shared" si="10"/>
        <v>416.31300000000005</v>
      </c>
      <c r="S64" s="17">
        <f t="shared" si="12"/>
        <v>0.030332459016393448</v>
      </c>
    </row>
    <row r="65" spans="1:19" ht="23.25" customHeight="1">
      <c r="A65" s="117"/>
      <c r="B65" s="116" t="s">
        <v>80</v>
      </c>
      <c r="C65" s="112">
        <f>C66+C67</f>
        <v>841.184</v>
      </c>
      <c r="D65" s="112">
        <f>D66+D67</f>
        <v>1643.7669999999998</v>
      </c>
      <c r="E65" s="112">
        <f>E66+E67</f>
        <v>0</v>
      </c>
      <c r="F65" s="112">
        <f>F66+F67</f>
        <v>0</v>
      </c>
      <c r="G65" s="112">
        <f>G66+G67</f>
        <v>0</v>
      </c>
      <c r="H65" s="122"/>
      <c r="I65" s="112">
        <f>I66+I67</f>
        <v>4.215</v>
      </c>
      <c r="J65" s="17"/>
      <c r="K65" s="17">
        <f>K66+K67</f>
        <v>0</v>
      </c>
      <c r="L65" s="112">
        <f>L66+L67</f>
        <v>43.30608</v>
      </c>
      <c r="M65" s="112">
        <f>M66+M67</f>
        <v>9.973</v>
      </c>
      <c r="N65" s="12">
        <f t="shared" si="13"/>
        <v>2542.44508</v>
      </c>
      <c r="O65" s="112">
        <f>O66+O67</f>
        <v>-43.30608</v>
      </c>
      <c r="P65" s="17">
        <f t="shared" si="9"/>
        <v>2499.139</v>
      </c>
      <c r="Q65" s="112">
        <f>Q66+Q67</f>
        <v>-2499.139</v>
      </c>
      <c r="R65" s="112">
        <f t="shared" si="10"/>
        <v>0</v>
      </c>
      <c r="S65" s="17">
        <f t="shared" si="12"/>
        <v>0</v>
      </c>
    </row>
    <row r="66" spans="1:19" ht="15">
      <c r="A66" s="117"/>
      <c r="B66" s="127" t="s">
        <v>103</v>
      </c>
      <c r="C66" s="19">
        <v>0</v>
      </c>
      <c r="D66" s="19">
        <v>0</v>
      </c>
      <c r="E66" s="122">
        <v>0</v>
      </c>
      <c r="F66" s="122">
        <v>0</v>
      </c>
      <c r="G66" s="122"/>
      <c r="H66" s="122">
        <v>0</v>
      </c>
      <c r="I66" s="19"/>
      <c r="J66" s="17"/>
      <c r="K66" s="17"/>
      <c r="L66" s="19"/>
      <c r="M66" s="19">
        <v>9.973</v>
      </c>
      <c r="N66" s="12">
        <f t="shared" si="13"/>
        <v>9.973</v>
      </c>
      <c r="O66" s="16"/>
      <c r="P66" s="17">
        <f t="shared" si="9"/>
        <v>9.973</v>
      </c>
      <c r="Q66" s="16">
        <f>-P66</f>
        <v>-9.973</v>
      </c>
      <c r="R66" s="112"/>
      <c r="S66" s="17">
        <f t="shared" si="12"/>
        <v>0</v>
      </c>
    </row>
    <row r="67" spans="1:19" ht="19.5" customHeight="1">
      <c r="A67" s="117"/>
      <c r="B67" s="127" t="s">
        <v>104</v>
      </c>
      <c r="C67" s="19">
        <v>841.184</v>
      </c>
      <c r="D67" s="19">
        <v>1643.7669999999998</v>
      </c>
      <c r="E67" s="122">
        <v>0</v>
      </c>
      <c r="F67" s="122">
        <v>0</v>
      </c>
      <c r="G67" s="122"/>
      <c r="H67" s="122">
        <v>0</v>
      </c>
      <c r="I67" s="19">
        <v>4.215</v>
      </c>
      <c r="J67" s="17"/>
      <c r="K67" s="17"/>
      <c r="L67" s="19">
        <v>43.30608</v>
      </c>
      <c r="M67" s="19"/>
      <c r="N67" s="12">
        <f t="shared" si="13"/>
        <v>2532.47208</v>
      </c>
      <c r="O67" s="14">
        <v>-43.30608</v>
      </c>
      <c r="P67" s="17">
        <f t="shared" si="9"/>
        <v>2489.166</v>
      </c>
      <c r="Q67" s="16">
        <f>-P67</f>
        <v>-2489.166</v>
      </c>
      <c r="R67" s="112">
        <f t="shared" si="10"/>
        <v>0</v>
      </c>
      <c r="S67" s="17">
        <f t="shared" si="12"/>
        <v>0</v>
      </c>
    </row>
    <row r="68" spans="1:19" ht="34.5" customHeight="1">
      <c r="A68" s="117"/>
      <c r="B68" s="128" t="s">
        <v>105</v>
      </c>
      <c r="C68" s="19">
        <v>-1239.903</v>
      </c>
      <c r="D68" s="19">
        <v>-395.09237799999994</v>
      </c>
      <c r="E68" s="122">
        <v>-12.637</v>
      </c>
      <c r="F68" s="122">
        <v>-24.259</v>
      </c>
      <c r="G68" s="122">
        <v>-73.234</v>
      </c>
      <c r="H68" s="122"/>
      <c r="I68" s="122">
        <v>-98.038</v>
      </c>
      <c r="J68" s="122">
        <v>-0.057876</v>
      </c>
      <c r="K68" s="19">
        <v>-0.001445</v>
      </c>
      <c r="L68" s="19"/>
      <c r="M68" s="19"/>
      <c r="N68" s="12">
        <f t="shared" si="13"/>
        <v>-1843.2226990000001</v>
      </c>
      <c r="O68" s="16"/>
      <c r="P68" s="17">
        <f t="shared" si="9"/>
        <v>-1843.2226990000001</v>
      </c>
      <c r="Q68" s="16"/>
      <c r="R68" s="112">
        <f t="shared" si="10"/>
        <v>-1843.2226990000001</v>
      </c>
      <c r="S68" s="17">
        <f t="shared" si="12"/>
        <v>-0.13429673581056467</v>
      </c>
    </row>
    <row r="69" spans="2:19" ht="12" customHeight="1">
      <c r="B69" s="128"/>
      <c r="C69" s="19"/>
      <c r="D69" s="19"/>
      <c r="E69" s="122"/>
      <c r="F69" s="122"/>
      <c r="G69" s="122"/>
      <c r="H69" s="122"/>
      <c r="I69" s="9"/>
      <c r="J69" s="17"/>
      <c r="K69" s="19"/>
      <c r="L69" s="19"/>
      <c r="M69" s="19"/>
      <c r="N69" s="12">
        <f t="shared" si="13"/>
        <v>0</v>
      </c>
      <c r="O69" s="16"/>
      <c r="P69" s="17"/>
      <c r="Q69" s="16"/>
      <c r="R69" s="112"/>
      <c r="S69" s="17"/>
    </row>
    <row r="70" spans="2:19" ht="34.5" customHeight="1" thickBot="1">
      <c r="B70" s="129" t="s">
        <v>106</v>
      </c>
      <c r="C70" s="130">
        <f>C20-C47</f>
        <v>-38399.366103000066</v>
      </c>
      <c r="D70" s="130">
        <f>D20-D47</f>
        <v>4935.201105000029</v>
      </c>
      <c r="E70" s="131">
        <f>E20-E47</f>
        <v>197.71299999998882</v>
      </c>
      <c r="F70" s="131">
        <f>F20-F47</f>
        <v>809.4639999999993</v>
      </c>
      <c r="G70" s="131">
        <f>G20-G47</f>
        <v>-3175.691000000006</v>
      </c>
      <c r="H70" s="131">
        <f>H20-H47</f>
        <v>0</v>
      </c>
      <c r="I70" s="130">
        <f>I20-I47</f>
        <v>4528.286</v>
      </c>
      <c r="J70" s="130">
        <f>J20-J47</f>
        <v>19.888086000000044</v>
      </c>
      <c r="K70" s="130">
        <f>K20-K47</f>
        <v>62.44496565999998</v>
      </c>
      <c r="L70" s="130">
        <f>L20-L47</f>
        <v>105.36851000000115</v>
      </c>
      <c r="M70" s="130">
        <f>M20-M47</f>
        <v>27.21599999999995</v>
      </c>
      <c r="N70" s="132">
        <f>SUM(C70:M70)</f>
        <v>-30889.475436340053</v>
      </c>
      <c r="O70" s="130">
        <f>O20-O47</f>
        <v>0</v>
      </c>
      <c r="P70" s="130">
        <f>P20-P47</f>
        <v>-30889.475436340144</v>
      </c>
      <c r="Q70" s="130">
        <f>Q20-Q47</f>
        <v>-2090.2009999999996</v>
      </c>
      <c r="R70" s="130">
        <f>R20-R47</f>
        <v>-32979.676436340145</v>
      </c>
      <c r="S70" s="133">
        <f>R70/$R$11*100</f>
        <v>-2.4028908150338903</v>
      </c>
    </row>
    <row r="71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2022-09-23T11:34:48Z</cp:lastPrinted>
  <dcterms:created xsi:type="dcterms:W3CDTF">2022-09-23T11:29:24Z</dcterms:created>
  <dcterms:modified xsi:type="dcterms:W3CDTF">2022-09-23T11:35:38Z</dcterms:modified>
  <cp:category/>
  <cp:version/>
  <cp:contentType/>
  <cp:contentStatus/>
</cp:coreProperties>
</file>