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'Sinteza - An 2'!$4:$11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<sst xmlns="http://schemas.openxmlformats.org/spreadsheetml/2006/main" count="57" uniqueCount="52">
  <si>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 xml:space="preserve"> EXECUŢIA BUGETULUI GENERAL CONSOLIDAT </t>
  </si>
  <si>
    <t xml:space="preserve">    </t>
  </si>
  <si>
    <t xml:space="preserve"> Realizări 1.01.-31.07.2017
</t>
  </si>
  <si>
    <t xml:space="preserve">Realizări 1.01.-31.07.2018
</t>
  </si>
  <si>
    <t xml:space="preserve"> Diferenţe    2018
   faţă de      2017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</si>
  <si>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</si>
  <si>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</si>
  <si>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</si>
  <si>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</si>
  <si>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</si>
  <si>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</si>
  <si>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</si>
  <si>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</si>
  <si>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</si>
  <si>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</si>
  <si>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</si>
  <si>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</si>
  <si>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</si>
  <si>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</si>
  <si>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</si>
  <si>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</si>
  <si>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</si>
  <si>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</si>
  <si>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</si>
  <si>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</si>
  <si>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>Contributii de asigurari *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</si>
  <si>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</si>
  <si>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</si>
  <si>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</si>
  <si>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</si>
  <si>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</si>
  <si>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 curs de distribuire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</si>
  <si>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</si>
  <si>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</si>
  <si>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</si>
  <si>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</si>
  <si>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</si>
  <si>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</si>
  <si>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</si>
  <si>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</si>
  <si>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</si>
  <si>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</si>
  <si>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</si>
  <si>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</si>
  <si>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</si>
  <si>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</si>
  <si>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</si>
  <si>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</si>
  <si>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</si>
  <si>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</si>
  <si>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</si>
  <si>
    <t>* La capitolul "Contribuții de asigurări" sunt incluse şi sumele din contribuția asiguratorie pentru muncă în curs de distribuire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</si>
</sst>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0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2" fillId="36" borderId="0" xfId="0" applyNumberFormat="1" applyFont="1" applyFill="1" applyAlignment="1" applyProtection="1">
      <alignment horizontal="left"/>
      <protection locked="0"/>
    </xf>
    <xf numFmtId="164" fontId="4" fillId="33" borderId="0" xfId="0" applyNumberFormat="1" applyFont="1" applyFill="1" applyAlignment="1" applyProtection="1">
      <alignment horizontal="right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0" fontId="4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8\07%20iulie%202018\BGC%20-%20%20iulie%202018%20%20-%20&#238;n%20lucru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ulie in luna"/>
      <sheetName val="iulie 2018 "/>
      <sheetName val="UAT iulie 2018"/>
      <sheetName val=" consolidari iulie"/>
      <sheetName val="iunie 2018  (valori)"/>
      <sheetName val="UAT iunie 2018 (valori)"/>
      <sheetName val="Sinteza - An 2"/>
      <sheetName val="2017 - 2018"/>
      <sheetName val="Program.31.07.2018 (Liliana)"/>
      <sheetName val="dob_trez"/>
      <sheetName val="SPECIAL_CNAIR"/>
      <sheetName val="CNAIR_ex"/>
      <sheetName val="Sinteza-anexa program 9 luni "/>
      <sheetName val="program 9 luni .%.exec "/>
      <sheetName val="Sinteza - Anexa executie progam"/>
      <sheetName val="progr.%.exec"/>
      <sheetName val=" iulie 2017"/>
      <sheetName val="iulie 2017 leg"/>
      <sheetName val="mai 2018  (valori)"/>
      <sheetName val="UAT mai 2018 (valori)"/>
      <sheetName val="Sinteza-anexa program 6 luni"/>
      <sheetName val="progr 6 luni % execuție  "/>
      <sheetName val="progr 6 luni % execuție   (VA)"/>
      <sheetName val="Sinteza -  prog. 3 luni "/>
      <sheetName val="progr trim I _%.exec"/>
      <sheetName val=" decembrie 2017  (valori)"/>
      <sheetName val="decembrie 2016 sit.financiare"/>
      <sheetName val=" decembrie 2015 DS"/>
      <sheetName val="decembrie 2014 DS "/>
      <sheetName val="bgc desfasurat"/>
      <sheetName val="octombrie  2013 Engl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65"/>
  <sheetViews>
    <sheetView showZeros="0" tabSelected="1" view="pageBreakPreview" zoomScale="75" zoomScaleNormal="75" zoomScaleSheetLayoutView="75" zoomScalePageLayoutView="0" workbookViewId="0" topLeftCell="A42">
      <selection activeCell="E45" sqref="E45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2" ht="6.75" customHeight="1">
      <c r="A3" s="93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4.2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1" ht="16.5" customHeight="1" thickBot="1">
      <c r="A5" s="6"/>
      <c r="B5" s="7"/>
      <c r="C5" s="7"/>
      <c r="D5" s="7"/>
      <c r="E5" s="7"/>
      <c r="F5" s="7"/>
      <c r="G5" s="7"/>
      <c r="H5" s="7"/>
      <c r="I5" s="8"/>
      <c r="J5" s="8"/>
      <c r="K5" s="8"/>
    </row>
    <row r="6" spans="1:11" ht="11.25" customHeight="1" hidden="1">
      <c r="A6" s="5" t="s">
        <v>1</v>
      </c>
      <c r="B6" s="5"/>
      <c r="C6" s="5"/>
      <c r="D6" s="5"/>
      <c r="E6" s="9"/>
      <c r="F6" s="9"/>
      <c r="G6" s="10"/>
      <c r="H6" s="11"/>
      <c r="I6" s="11"/>
      <c r="J6" s="12"/>
      <c r="K6" s="11"/>
    </row>
    <row r="7" spans="1:12" ht="47.25" customHeight="1">
      <c r="A7" s="13"/>
      <c r="B7" s="95" t="s">
        <v>2</v>
      </c>
      <c r="C7" s="96"/>
      <c r="D7" s="96"/>
      <c r="E7" s="14"/>
      <c r="F7" s="15"/>
      <c r="G7" s="97" t="s">
        <v>3</v>
      </c>
      <c r="H7" s="98"/>
      <c r="I7" s="98"/>
      <c r="J7" s="16"/>
      <c r="K7" s="99" t="s">
        <v>4</v>
      </c>
      <c r="L7" s="95"/>
    </row>
    <row r="8" spans="1:12" s="24" customFormat="1" ht="33" customHeight="1">
      <c r="A8" s="18"/>
      <c r="B8" s="19" t="s">
        <v>5</v>
      </c>
      <c r="C8" s="20" t="s">
        <v>6</v>
      </c>
      <c r="D8" s="20" t="s">
        <v>7</v>
      </c>
      <c r="E8" s="21"/>
      <c r="F8" s="21"/>
      <c r="G8" s="19" t="s">
        <v>5</v>
      </c>
      <c r="H8" s="20" t="s">
        <v>6</v>
      </c>
      <c r="I8" s="20" t="s">
        <v>7</v>
      </c>
      <c r="J8" s="21"/>
      <c r="K8" s="22" t="s">
        <v>5</v>
      </c>
      <c r="L8" s="23" t="s">
        <v>8</v>
      </c>
    </row>
    <row r="9" spans="1:12" s="29" customFormat="1" ht="13.5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7"/>
    </row>
    <row r="10" spans="1:12" s="29" customFormat="1" ht="18" customHeight="1">
      <c r="A10" s="30" t="s">
        <v>9</v>
      </c>
      <c r="B10" s="17">
        <v>858659.6</v>
      </c>
      <c r="C10" s="17"/>
      <c r="D10" s="17"/>
      <c r="E10" s="17"/>
      <c r="F10" s="17"/>
      <c r="G10" s="17">
        <v>945004</v>
      </c>
      <c r="H10" s="17"/>
      <c r="I10" s="17"/>
      <c r="J10" s="17"/>
      <c r="K10" s="17"/>
      <c r="L10" s="31"/>
    </row>
    <row r="11" spans="2:12" s="29" customFormat="1" ht="8.25" customHeight="1">
      <c r="B11" s="32"/>
      <c r="G11" s="34"/>
      <c r="H11" s="34"/>
      <c r="I11" s="34"/>
      <c r="J11" s="34"/>
      <c r="K11" s="34"/>
      <c r="L11" s="28"/>
    </row>
    <row r="12" spans="1:12" s="34" customFormat="1" ht="35.25" customHeight="1">
      <c r="A12" s="35" t="s">
        <v>10</v>
      </c>
      <c r="B12" s="36">
        <f>B13+B30+B31+B33+B34++B37+B32+B35+B36</f>
        <v>141222.98753025</v>
      </c>
      <c r="C12" s="37">
        <f aca="true" t="shared" si="0" ref="C12:C31">B12/$B$10*100</f>
        <v>16.44691185310803</v>
      </c>
      <c r="D12" s="37">
        <f>B12/B$12*100</f>
        <v>100</v>
      </c>
      <c r="E12" s="37"/>
      <c r="F12" s="37"/>
      <c r="G12" s="36">
        <f>G13+G30+G31+G33+G34+G37+G32+G35+G36</f>
        <v>160848.29128284001</v>
      </c>
      <c r="H12" s="37">
        <f aca="true" t="shared" si="1" ref="H12:H28">G12/$G$10*100</f>
        <v>17.020911158348536</v>
      </c>
      <c r="I12" s="37">
        <f aca="true" t="shared" si="2" ref="I12:I32">G12/G$12*100</f>
        <v>100</v>
      </c>
      <c r="J12" s="37"/>
      <c r="K12" s="37">
        <f aca="true" t="shared" si="3" ref="K12:K28">G12-B12</f>
        <v>19625.30375259003</v>
      </c>
      <c r="L12" s="38">
        <f aca="true" t="shared" si="4" ref="L12:L28">G12/B12-1</f>
        <v>0.13896677938771318</v>
      </c>
    </row>
    <row r="13" spans="1:12" s="43" customFormat="1" ht="24.75" customHeight="1">
      <c r="A13" s="39" t="s">
        <v>11</v>
      </c>
      <c r="B13" s="40">
        <f>B14+B27+B28</f>
        <v>134446.73780225</v>
      </c>
      <c r="C13" s="41">
        <f t="shared" si="0"/>
        <v>15.657745840406372</v>
      </c>
      <c r="D13" s="41">
        <f>B13/B$12*100</f>
        <v>95.20173744621532</v>
      </c>
      <c r="E13" s="41"/>
      <c r="F13" s="41"/>
      <c r="G13" s="40">
        <f>G14+G27+G28</f>
        <v>153480.60086983998</v>
      </c>
      <c r="H13" s="41">
        <f t="shared" si="1"/>
        <v>16.24126467928601</v>
      </c>
      <c r="I13" s="41">
        <f t="shared" si="2"/>
        <v>95.419478594246</v>
      </c>
      <c r="J13" s="41"/>
      <c r="K13" s="41">
        <f t="shared" si="3"/>
        <v>19033.86306758999</v>
      </c>
      <c r="L13" s="42">
        <f t="shared" si="4"/>
        <v>0.14157177317002523</v>
      </c>
    </row>
    <row r="14" spans="1:12" s="43" customFormat="1" ht="25.5" customHeight="1">
      <c r="A14" s="44" t="s">
        <v>12</v>
      </c>
      <c r="B14" s="40">
        <f>B15+B19+B20+B25+B26</f>
        <v>80410.95714599999</v>
      </c>
      <c r="C14" s="41">
        <f t="shared" si="0"/>
        <v>9.364707172201882</v>
      </c>
      <c r="D14" s="41">
        <f aca="true" t="shared" si="5" ref="D14:D34">B14/B$12*100</f>
        <v>56.93900019554249</v>
      </c>
      <c r="E14" s="41"/>
      <c r="F14" s="41"/>
      <c r="G14" s="40">
        <f>G15+G19+G20+G25+G26</f>
        <v>81461.216164</v>
      </c>
      <c r="H14" s="41">
        <f t="shared" si="1"/>
        <v>8.620198027098299</v>
      </c>
      <c r="I14" s="41">
        <f t="shared" si="2"/>
        <v>50.64475072399518</v>
      </c>
      <c r="J14" s="41"/>
      <c r="K14" s="41">
        <f t="shared" si="3"/>
        <v>1050.2590180000116</v>
      </c>
      <c r="L14" s="42">
        <f t="shared" si="4"/>
        <v>0.013061143098857642</v>
      </c>
    </row>
    <row r="15" spans="1:12" s="43" customFormat="1" ht="40.5" customHeight="1">
      <c r="A15" s="45" t="s">
        <v>13</v>
      </c>
      <c r="B15" s="40">
        <f>B16+B17+B18</f>
        <v>28580.495145999997</v>
      </c>
      <c r="C15" s="41">
        <f t="shared" si="0"/>
        <v>3.3285012065316684</v>
      </c>
      <c r="D15" s="41">
        <f t="shared" si="5"/>
        <v>20.23784912486577</v>
      </c>
      <c r="E15" s="41"/>
      <c r="F15" s="41"/>
      <c r="G15" s="40">
        <f>G16+G17+G18</f>
        <v>25697.464083000003</v>
      </c>
      <c r="H15" s="41">
        <f>G15/$G$10*100</f>
        <v>2.7192968583201766</v>
      </c>
      <c r="I15" s="41">
        <f t="shared" si="2"/>
        <v>15.976212043069133</v>
      </c>
      <c r="J15" s="41"/>
      <c r="K15" s="41">
        <f t="shared" si="3"/>
        <v>-2883.031062999995</v>
      </c>
      <c r="L15" s="42">
        <f t="shared" si="4"/>
        <v>-0.10087407682310545</v>
      </c>
    </row>
    <row r="16" spans="1:12" ht="25.5" customHeight="1">
      <c r="A16" s="46" t="s">
        <v>14</v>
      </c>
      <c r="B16" s="47">
        <v>10044.461</v>
      </c>
      <c r="C16" s="47">
        <f>B16/$B$10*100</f>
        <v>1.1697838118854083</v>
      </c>
      <c r="D16" s="47">
        <f>B16/B$12*100</f>
        <v>7.112483014033727</v>
      </c>
      <c r="E16" s="47"/>
      <c r="F16" s="47"/>
      <c r="G16" s="47">
        <v>10364.651</v>
      </c>
      <c r="H16" s="47">
        <f t="shared" si="1"/>
        <v>1.0967838231372566</v>
      </c>
      <c r="I16" s="47">
        <f t="shared" si="2"/>
        <v>6.443743304536892</v>
      </c>
      <c r="J16" s="47"/>
      <c r="K16" s="47">
        <f t="shared" si="3"/>
        <v>320.1900000000005</v>
      </c>
      <c r="L16" s="48">
        <f t="shared" si="4"/>
        <v>0.03187727046777322</v>
      </c>
    </row>
    <row r="17" spans="1:12" ht="18" customHeight="1">
      <c r="A17" s="46" t="s">
        <v>15</v>
      </c>
      <c r="B17" s="47">
        <v>17354.500146</v>
      </c>
      <c r="C17" s="47">
        <f>B17/$B$10*100</f>
        <v>2.0211152528895036</v>
      </c>
      <c r="D17" s="47">
        <f t="shared" si="5"/>
        <v>12.28872186426637</v>
      </c>
      <c r="E17" s="47"/>
      <c r="F17" s="47"/>
      <c r="G17" s="47">
        <v>13417.716083000001</v>
      </c>
      <c r="H17" s="47">
        <f>G17/$G$10*100</f>
        <v>1.419858125785711</v>
      </c>
      <c r="I17" s="47">
        <f>G17/G$12*100</f>
        <v>8.341845583802892</v>
      </c>
      <c r="J17" s="47"/>
      <c r="K17" s="47">
        <f t="shared" si="3"/>
        <v>-3936.7840629999973</v>
      </c>
      <c r="L17" s="48">
        <f t="shared" si="4"/>
        <v>-0.2268451427514827</v>
      </c>
    </row>
    <row r="18" spans="1:12" ht="36.75" customHeight="1">
      <c r="A18" s="49" t="s">
        <v>16</v>
      </c>
      <c r="B18" s="47">
        <v>1181.534</v>
      </c>
      <c r="C18" s="47">
        <f t="shared" si="0"/>
        <v>0.13760214175675672</v>
      </c>
      <c r="D18" s="47">
        <f t="shared" si="5"/>
        <v>0.836644246565677</v>
      </c>
      <c r="E18" s="47"/>
      <c r="F18" s="47"/>
      <c r="G18" s="47">
        <v>1915.097</v>
      </c>
      <c r="H18" s="47">
        <f t="shared" si="1"/>
        <v>0.2026549093972089</v>
      </c>
      <c r="I18" s="47">
        <f t="shared" si="2"/>
        <v>1.1906231547293475</v>
      </c>
      <c r="J18" s="47"/>
      <c r="K18" s="47">
        <f t="shared" si="3"/>
        <v>733.5629999999999</v>
      </c>
      <c r="L18" s="48">
        <f t="shared" si="4"/>
        <v>0.6208564459423087</v>
      </c>
    </row>
    <row r="19" spans="1:12" ht="24" customHeight="1">
      <c r="A19" s="45" t="s">
        <v>17</v>
      </c>
      <c r="B19" s="41">
        <v>3740.205</v>
      </c>
      <c r="C19" s="41">
        <f t="shared" si="0"/>
        <v>0.43558646523022626</v>
      </c>
      <c r="D19" s="41">
        <f t="shared" si="5"/>
        <v>2.64843922750101</v>
      </c>
      <c r="E19" s="41"/>
      <c r="F19" s="41"/>
      <c r="G19" s="41">
        <v>3971.446</v>
      </c>
      <c r="H19" s="41">
        <f>G19/$G$10*100</f>
        <v>0.4202570571129858</v>
      </c>
      <c r="I19" s="41">
        <f t="shared" si="2"/>
        <v>2.46906321996079</v>
      </c>
      <c r="J19" s="41"/>
      <c r="K19" s="41">
        <f t="shared" si="3"/>
        <v>231.24099999999999</v>
      </c>
      <c r="L19" s="42">
        <f t="shared" si="4"/>
        <v>0.061825755540137584</v>
      </c>
    </row>
    <row r="20" spans="1:12" ht="23.25" customHeight="1">
      <c r="A20" s="50" t="s">
        <v>18</v>
      </c>
      <c r="B20" s="40">
        <f>B21+B22+B23+B24</f>
        <v>46935.002</v>
      </c>
      <c r="C20" s="41">
        <f>B20/$B$10*100</f>
        <v>5.466077826416894</v>
      </c>
      <c r="D20" s="41">
        <f t="shared" si="5"/>
        <v>33.23467575698079</v>
      </c>
      <c r="E20" s="41"/>
      <c r="F20" s="41"/>
      <c r="G20" s="40">
        <f>G21+G22+G23+G24</f>
        <v>50701.727194</v>
      </c>
      <c r="H20" s="41">
        <f t="shared" si="1"/>
        <v>5.36523942692306</v>
      </c>
      <c r="I20" s="41">
        <f t="shared" si="2"/>
        <v>31.521458381453805</v>
      </c>
      <c r="J20" s="41"/>
      <c r="K20" s="41">
        <f t="shared" si="3"/>
        <v>3766.7251939999987</v>
      </c>
      <c r="L20" s="42">
        <f t="shared" si="4"/>
        <v>0.08025407549785557</v>
      </c>
    </row>
    <row r="21" spans="1:12" ht="20.25" customHeight="1">
      <c r="A21" s="46" t="s">
        <v>19</v>
      </c>
      <c r="B21" s="33">
        <v>29070.682</v>
      </c>
      <c r="C21" s="47">
        <f>B21/$B$10*100</f>
        <v>3.3855886546892395</v>
      </c>
      <c r="D21" s="47">
        <f t="shared" si="5"/>
        <v>20.58495044496425</v>
      </c>
      <c r="E21" s="47"/>
      <c r="F21" s="47"/>
      <c r="G21" s="47">
        <v>31912.918</v>
      </c>
      <c r="H21" s="47">
        <f>G21/$G$10*100</f>
        <v>3.3770140655489294</v>
      </c>
      <c r="I21" s="47">
        <f>G21/G$12*100</f>
        <v>19.84038359716452</v>
      </c>
      <c r="J21" s="47"/>
      <c r="K21" s="47">
        <f t="shared" si="3"/>
        <v>2842.236000000001</v>
      </c>
      <c r="L21" s="48">
        <f t="shared" si="4"/>
        <v>0.09776984248253973</v>
      </c>
    </row>
    <row r="22" spans="1:12" ht="18" customHeight="1">
      <c r="A22" s="46" t="s">
        <v>20</v>
      </c>
      <c r="B22" s="33">
        <v>14300.653</v>
      </c>
      <c r="C22" s="47">
        <f t="shared" si="0"/>
        <v>1.6654624253895258</v>
      </c>
      <c r="D22" s="47">
        <f t="shared" si="5"/>
        <v>10.126292645477989</v>
      </c>
      <c r="E22" s="47"/>
      <c r="F22" s="47"/>
      <c r="G22" s="47">
        <v>15611.796</v>
      </c>
      <c r="H22" s="47">
        <f t="shared" si="1"/>
        <v>1.6520349120215365</v>
      </c>
      <c r="I22" s="47">
        <f t="shared" si="2"/>
        <v>9.705913488721988</v>
      </c>
      <c r="J22" s="47"/>
      <c r="K22" s="47">
        <f t="shared" si="3"/>
        <v>1311.143</v>
      </c>
      <c r="L22" s="48">
        <f t="shared" si="4"/>
        <v>0.09168413498320671</v>
      </c>
    </row>
    <row r="23" spans="1:12" s="52" customFormat="1" ht="30" customHeight="1">
      <c r="A23" s="51" t="s">
        <v>21</v>
      </c>
      <c r="B23" s="33">
        <v>1766.687</v>
      </c>
      <c r="C23" s="47">
        <f t="shared" si="0"/>
        <v>0.20574940290657673</v>
      </c>
      <c r="D23" s="47">
        <f t="shared" si="5"/>
        <v>1.2509910963479478</v>
      </c>
      <c r="E23" s="47"/>
      <c r="F23" s="47"/>
      <c r="G23" s="47">
        <v>1955.745695</v>
      </c>
      <c r="H23" s="47">
        <f t="shared" si="1"/>
        <v>0.20695634039644278</v>
      </c>
      <c r="I23" s="47">
        <f t="shared" si="2"/>
        <v>1.215894604413897</v>
      </c>
      <c r="J23" s="47"/>
      <c r="K23" s="47">
        <f t="shared" si="3"/>
        <v>189.05869500000017</v>
      </c>
      <c r="L23" s="48">
        <f t="shared" si="4"/>
        <v>0.10701312399989371</v>
      </c>
    </row>
    <row r="24" spans="1:12" ht="52.5" customHeight="1">
      <c r="A24" s="51" t="s">
        <v>22</v>
      </c>
      <c r="B24" s="33">
        <v>1796.98</v>
      </c>
      <c r="C24" s="47">
        <f t="shared" si="0"/>
        <v>0.2092773434315531</v>
      </c>
      <c r="D24" s="47">
        <f t="shared" si="5"/>
        <v>1.2724415701906084</v>
      </c>
      <c r="E24" s="47"/>
      <c r="F24" s="47"/>
      <c r="G24" s="47">
        <v>1221.2674989999998</v>
      </c>
      <c r="H24" s="47">
        <f t="shared" si="1"/>
        <v>0.12923410895615256</v>
      </c>
      <c r="I24" s="47">
        <f t="shared" si="2"/>
        <v>0.7592666911533986</v>
      </c>
      <c r="J24" s="47"/>
      <c r="K24" s="47">
        <f t="shared" si="3"/>
        <v>-575.7125010000002</v>
      </c>
      <c r="L24" s="48">
        <f t="shared" si="4"/>
        <v>-0.320377801088493</v>
      </c>
    </row>
    <row r="25" spans="1:12" s="43" customFormat="1" ht="35.25" customHeight="1">
      <c r="A25" s="50" t="s">
        <v>23</v>
      </c>
      <c r="B25" s="53">
        <v>552.048</v>
      </c>
      <c r="C25" s="41">
        <f t="shared" si="0"/>
        <v>0.0642918334576356</v>
      </c>
      <c r="D25" s="41">
        <f t="shared" si="5"/>
        <v>0.3909051986892369</v>
      </c>
      <c r="E25" s="41"/>
      <c r="F25" s="41"/>
      <c r="G25" s="41">
        <v>606.22343</v>
      </c>
      <c r="H25" s="41">
        <f t="shared" si="1"/>
        <v>0.0641503559773292</v>
      </c>
      <c r="I25" s="41">
        <f t="shared" si="2"/>
        <v>0.3768914330174638</v>
      </c>
      <c r="J25" s="41"/>
      <c r="K25" s="41">
        <f t="shared" si="3"/>
        <v>54.175430000000006</v>
      </c>
      <c r="L25" s="42">
        <f t="shared" si="4"/>
        <v>0.09813536141784773</v>
      </c>
    </row>
    <row r="26" spans="1:12" s="43" customFormat="1" ht="17.25" customHeight="1">
      <c r="A26" s="54" t="s">
        <v>24</v>
      </c>
      <c r="B26" s="53">
        <v>603.207</v>
      </c>
      <c r="C26" s="41">
        <f t="shared" si="0"/>
        <v>0.07024984056545808</v>
      </c>
      <c r="D26" s="41">
        <f t="shared" si="5"/>
        <v>0.42713088750568523</v>
      </c>
      <c r="E26" s="41"/>
      <c r="F26" s="41"/>
      <c r="G26" s="41">
        <v>484.355457</v>
      </c>
      <c r="H26" s="41">
        <f t="shared" si="1"/>
        <v>0.05125432876474598</v>
      </c>
      <c r="I26" s="41">
        <f t="shared" si="2"/>
        <v>0.30112564649399737</v>
      </c>
      <c r="J26" s="41"/>
      <c r="K26" s="41">
        <f t="shared" si="3"/>
        <v>-118.85154299999999</v>
      </c>
      <c r="L26" s="42">
        <f t="shared" si="4"/>
        <v>-0.19703276487176047</v>
      </c>
    </row>
    <row r="27" spans="1:12" s="43" customFormat="1" ht="18" customHeight="1">
      <c r="A27" s="55" t="s">
        <v>25</v>
      </c>
      <c r="B27" s="53">
        <v>40382.02866</v>
      </c>
      <c r="C27" s="41">
        <f>B27/$B$10*100</f>
        <v>4.702914712652139</v>
      </c>
      <c r="D27" s="41">
        <f>B27/B$12*100</f>
        <v>28.594515217538625</v>
      </c>
      <c r="E27" s="41"/>
      <c r="F27" s="41"/>
      <c r="G27" s="41">
        <v>55536.517910999995</v>
      </c>
      <c r="H27" s="41">
        <f>G27/$G$10*100</f>
        <v>5.87685532664412</v>
      </c>
      <c r="I27" s="41">
        <f>G27/G$12*100</f>
        <v>34.52726632534944</v>
      </c>
      <c r="J27" s="41"/>
      <c r="K27" s="41">
        <f t="shared" si="3"/>
        <v>15154.489250999992</v>
      </c>
      <c r="L27" s="42">
        <f t="shared" si="4"/>
        <v>0.3752780569444525</v>
      </c>
    </row>
    <row r="28" spans="1:12" s="43" customFormat="1" ht="18" customHeight="1">
      <c r="A28" s="57" t="s">
        <v>26</v>
      </c>
      <c r="B28" s="53">
        <v>13653.751996250003</v>
      </c>
      <c r="C28" s="41">
        <f t="shared" si="0"/>
        <v>1.590123955552352</v>
      </c>
      <c r="D28" s="41">
        <f t="shared" si="5"/>
        <v>9.668222033134207</v>
      </c>
      <c r="E28" s="41"/>
      <c r="F28" s="41"/>
      <c r="G28" s="41">
        <v>16482.86679483999</v>
      </c>
      <c r="H28" s="41">
        <f t="shared" si="1"/>
        <v>1.7442113255435945</v>
      </c>
      <c r="I28" s="41">
        <f>G28/G$12*100</f>
        <v>10.24746154490138</v>
      </c>
      <c r="J28" s="41"/>
      <c r="K28" s="41">
        <f t="shared" si="3"/>
        <v>2829.114798589986</v>
      </c>
      <c r="L28" s="42">
        <f t="shared" si="4"/>
        <v>0.20720420287163566</v>
      </c>
    </row>
    <row r="29" spans="1:12" s="43" customFormat="1" ht="18.75" customHeight="1" hidden="1">
      <c r="A29" s="58"/>
      <c r="B29" s="53"/>
      <c r="C29" s="41"/>
      <c r="D29" s="41"/>
      <c r="E29" s="41"/>
      <c r="F29" s="41"/>
      <c r="G29" s="41"/>
      <c r="H29" s="41"/>
      <c r="I29" s="41"/>
      <c r="J29" s="41"/>
      <c r="K29" s="41"/>
      <c r="L29" s="42"/>
    </row>
    <row r="30" spans="1:12" s="43" customFormat="1" ht="19.5" customHeight="1">
      <c r="A30" s="59" t="s">
        <v>27</v>
      </c>
      <c r="B30" s="53">
        <v>445.99399999999997</v>
      </c>
      <c r="C30" s="41">
        <f>B30/$B$10*100</f>
        <v>0.051940722493523626</v>
      </c>
      <c r="D30" s="41">
        <f t="shared" si="5"/>
        <v>0.31580835938941454</v>
      </c>
      <c r="E30" s="41"/>
      <c r="F30" s="41"/>
      <c r="G30" s="41">
        <v>426.6</v>
      </c>
      <c r="H30" s="41">
        <f>G30/$G$10*100</f>
        <v>0.045142666062789154</v>
      </c>
      <c r="I30" s="41">
        <f t="shared" si="2"/>
        <v>0.265218857221091</v>
      </c>
      <c r="J30" s="41"/>
      <c r="K30" s="41">
        <f>G30-B30</f>
        <v>-19.39399999999995</v>
      </c>
      <c r="L30" s="42">
        <f>G30/B30-1</f>
        <v>-0.043484889931254544</v>
      </c>
    </row>
    <row r="31" spans="1:12" s="43" customFormat="1" ht="18" customHeight="1">
      <c r="A31" s="59" t="s">
        <v>28</v>
      </c>
      <c r="B31" s="53">
        <v>0</v>
      </c>
      <c r="C31" s="41">
        <f t="shared" si="0"/>
        <v>0</v>
      </c>
      <c r="D31" s="41">
        <f t="shared" si="5"/>
        <v>0</v>
      </c>
      <c r="E31" s="41"/>
      <c r="F31" s="41"/>
      <c r="G31" s="41">
        <v>2.7489999999999997</v>
      </c>
      <c r="H31" s="41">
        <f>G31/$G$10*100</f>
        <v>0.000290898239584171</v>
      </c>
      <c r="I31" s="41">
        <f t="shared" si="2"/>
        <v>0.0017090638502127967</v>
      </c>
      <c r="J31" s="41"/>
      <c r="K31" s="41">
        <f>G31-B31</f>
        <v>2.7489999999999997</v>
      </c>
      <c r="L31" s="42"/>
    </row>
    <row r="32" spans="1:12" s="43" customFormat="1" ht="34.5" customHeight="1">
      <c r="A32" s="60" t="s">
        <v>29</v>
      </c>
      <c r="B32" s="53">
        <v>124.826</v>
      </c>
      <c r="C32" s="41">
        <f>B32/$B$10*100</f>
        <v>0.014537309080338704</v>
      </c>
      <c r="D32" s="41">
        <f t="shared" si="5"/>
        <v>0.08838929283609882</v>
      </c>
      <c r="E32" s="41"/>
      <c r="F32" s="41"/>
      <c r="G32" s="41">
        <v>126.342</v>
      </c>
      <c r="H32" s="41">
        <f>G32/$G$10*100</f>
        <v>0.013369467219186373</v>
      </c>
      <c r="I32" s="41">
        <f t="shared" si="2"/>
        <v>0.07854730627995096</v>
      </c>
      <c r="J32" s="41"/>
      <c r="K32" s="41">
        <f>G32-B32</f>
        <v>1.5160000000000053</v>
      </c>
      <c r="L32" s="42">
        <f>G32/B32-1</f>
        <v>0.0121449057087466</v>
      </c>
    </row>
    <row r="33" spans="1:12" s="43" customFormat="1" ht="16.5" customHeight="1">
      <c r="A33" s="61" t="s">
        <v>30</v>
      </c>
      <c r="B33" s="53"/>
      <c r="C33" s="41"/>
      <c r="D33" s="41"/>
      <c r="E33" s="41"/>
      <c r="F33" s="41"/>
      <c r="G33" s="41"/>
      <c r="H33" s="41"/>
      <c r="I33" s="41"/>
      <c r="J33" s="41"/>
      <c r="K33" s="41"/>
      <c r="L33" s="42"/>
    </row>
    <row r="34" spans="1:12" ht="15" customHeight="1">
      <c r="A34" s="59" t="s">
        <v>31</v>
      </c>
      <c r="B34" s="53">
        <v>-178.102</v>
      </c>
      <c r="C34" s="61">
        <f>B34/$B$10*100</f>
        <v>-0.02074186324825344</v>
      </c>
      <c r="D34" s="61">
        <f t="shared" si="5"/>
        <v>-0.12611402939047053</v>
      </c>
      <c r="E34" s="61"/>
      <c r="F34" s="61"/>
      <c r="G34" s="61">
        <v>-658.7109509999999</v>
      </c>
      <c r="H34" s="61">
        <f>G34/$G$10*100</f>
        <v>-0.0697045674938942</v>
      </c>
      <c r="I34" s="61">
        <f>G34/G$12*100</f>
        <v>-0.4095231262616925</v>
      </c>
      <c r="J34" s="61"/>
      <c r="K34" s="61">
        <f>G34-B34</f>
        <v>-480.60895099999993</v>
      </c>
      <c r="L34" s="42">
        <f>G34/B34-1</f>
        <v>2.698503952791097</v>
      </c>
    </row>
    <row r="35" spans="1:12" ht="48" customHeight="1">
      <c r="A35" s="62" t="s">
        <v>32</v>
      </c>
      <c r="B35" s="53">
        <v>-146.983</v>
      </c>
      <c r="C35" s="53">
        <f>B35/$B$10*100</f>
        <v>-0.01711772627942435</v>
      </c>
      <c r="D35" s="53">
        <f>B35/B$12*100</f>
        <v>-0.10407866493301328</v>
      </c>
      <c r="E35" s="40"/>
      <c r="F35" s="41"/>
      <c r="G35" s="53">
        <v>8.122000000000002</v>
      </c>
      <c r="H35" s="53">
        <f>G35/$G$10*100</f>
        <v>0.0008594672615142372</v>
      </c>
      <c r="I35" s="53">
        <f>G35/G$12*100</f>
        <v>0.005049478570908817</v>
      </c>
      <c r="J35" s="53"/>
      <c r="K35" s="53">
        <f>G35-B35</f>
        <v>155.10500000000002</v>
      </c>
      <c r="L35" s="42"/>
    </row>
    <row r="36" spans="1:12" ht="48" customHeight="1">
      <c r="A36" s="62" t="s">
        <v>33</v>
      </c>
      <c r="B36" s="53">
        <v>6530.514727999999</v>
      </c>
      <c r="C36" s="53">
        <f>B36/$B$10*100</f>
        <v>0.7605475706554727</v>
      </c>
      <c r="D36" s="53">
        <f>B36/B$12*100</f>
        <v>4.624257595882654</v>
      </c>
      <c r="E36" s="53"/>
      <c r="F36" s="53"/>
      <c r="G36" s="53">
        <v>7462.588363999999</v>
      </c>
      <c r="H36" s="53">
        <f>G36/$G$10*100</f>
        <v>0.7896885477733426</v>
      </c>
      <c r="I36" s="53">
        <f>G36/G$12*100</f>
        <v>4.639519826093508</v>
      </c>
      <c r="J36" s="53"/>
      <c r="K36" s="53">
        <f>G36-B36</f>
        <v>932.0736360000001</v>
      </c>
      <c r="L36" s="42">
        <f>G36/B36-1</f>
        <v>0.14272590673498908</v>
      </c>
    </row>
    <row r="37" spans="1:12" ht="10.5" customHeight="1">
      <c r="A37" s="64"/>
      <c r="B37" s="40"/>
      <c r="C37" s="40"/>
      <c r="D37" s="40"/>
      <c r="E37" s="40"/>
      <c r="F37" s="41"/>
      <c r="G37" s="56"/>
      <c r="H37" s="41"/>
      <c r="I37" s="41"/>
      <c r="J37" s="41"/>
      <c r="K37" s="41"/>
      <c r="L37" s="63"/>
    </row>
    <row r="38" spans="1:12" s="43" customFormat="1" ht="33" customHeight="1">
      <c r="A38" s="35" t="s">
        <v>34</v>
      </c>
      <c r="B38" s="65">
        <f>B39+B52+B53+B54+B55</f>
        <v>146362.52824262003</v>
      </c>
      <c r="C38" s="37">
        <f aca="true" t="shared" si="6" ref="C38:C53">B38/$B$10*100</f>
        <v>17.045465775101103</v>
      </c>
      <c r="D38" s="37">
        <f aca="true" t="shared" si="7" ref="D38:D54">B38/B$38*100</f>
        <v>100</v>
      </c>
      <c r="E38" s="37"/>
      <c r="F38" s="37"/>
      <c r="G38" s="65">
        <f>G39+G52+G53+G54+G55</f>
        <v>172779.99812892</v>
      </c>
      <c r="H38" s="37">
        <f aca="true" t="shared" si="8" ref="H38:H50">G38/$G$10*100</f>
        <v>18.283520295037906</v>
      </c>
      <c r="I38" s="37">
        <f aca="true" t="shared" si="9" ref="I38:I54">G38/G$38*100</f>
        <v>100</v>
      </c>
      <c r="J38" s="37"/>
      <c r="K38" s="37">
        <f aca="true" t="shared" si="10" ref="K38:K56">G38-B38</f>
        <v>26417.46988629998</v>
      </c>
      <c r="L38" s="38">
        <f aca="true" t="shared" si="11" ref="L38:L52">G38/B38-1</f>
        <v>0.18049339679694976</v>
      </c>
    </row>
    <row r="39" spans="1:12" s="43" customFormat="1" ht="19.5" customHeight="1">
      <c r="A39" s="66" t="s">
        <v>35</v>
      </c>
      <c r="B39" s="56">
        <f>B40+B41+B42+B43+B44+B51</f>
        <v>141901.80051462003</v>
      </c>
      <c r="C39" s="41">
        <f t="shared" si="6"/>
        <v>16.525966810901554</v>
      </c>
      <c r="D39" s="41">
        <f t="shared" si="7"/>
        <v>96.9522747512221</v>
      </c>
      <c r="E39" s="41"/>
      <c r="F39" s="41"/>
      <c r="G39" s="56">
        <f>G40+G41+G42+G43+G44+G51</f>
        <v>165064.09457192002</v>
      </c>
      <c r="H39" s="41">
        <f t="shared" si="8"/>
        <v>17.46702602019886</v>
      </c>
      <c r="I39" s="41">
        <f t="shared" si="9"/>
        <v>95.5342611178623</v>
      </c>
      <c r="J39" s="41"/>
      <c r="K39" s="41">
        <f t="shared" si="10"/>
        <v>23162.294057299994</v>
      </c>
      <c r="L39" s="42">
        <f t="shared" si="11"/>
        <v>0.16322762624082143</v>
      </c>
    </row>
    <row r="40" spans="1:12" ht="19.5" customHeight="1">
      <c r="A40" s="67" t="s">
        <v>36</v>
      </c>
      <c r="B40" s="61">
        <v>39299.936301</v>
      </c>
      <c r="C40" s="61">
        <f>B40/$B$10*100</f>
        <v>4.576893602656979</v>
      </c>
      <c r="D40" s="61">
        <f t="shared" si="7"/>
        <v>26.8510914459293</v>
      </c>
      <c r="E40" s="61"/>
      <c r="F40" s="61"/>
      <c r="G40" s="68">
        <v>49170.55141220001</v>
      </c>
      <c r="H40" s="61">
        <f>G40/$G$10*100</f>
        <v>5.203210929498712</v>
      </c>
      <c r="I40" s="61">
        <f>G40/G$38*100</f>
        <v>28.45847432844127</v>
      </c>
      <c r="J40" s="61"/>
      <c r="K40" s="61">
        <f t="shared" si="10"/>
        <v>9870.615111200008</v>
      </c>
      <c r="L40" s="69">
        <f t="shared" si="11"/>
        <v>0.2511610969442932</v>
      </c>
    </row>
    <row r="41" spans="1:12" ht="17.25" customHeight="1">
      <c r="A41" s="67" t="s">
        <v>37</v>
      </c>
      <c r="B41" s="61">
        <v>21149.72543599</v>
      </c>
      <c r="C41" s="61">
        <f t="shared" si="6"/>
        <v>2.463109413321647</v>
      </c>
      <c r="D41" s="61">
        <f t="shared" si="7"/>
        <v>14.450232371588198</v>
      </c>
      <c r="E41" s="61"/>
      <c r="F41" s="61"/>
      <c r="G41" s="68">
        <v>22937.546357</v>
      </c>
      <c r="H41" s="61">
        <f t="shared" si="8"/>
        <v>2.4272433087055716</v>
      </c>
      <c r="I41" s="61">
        <f>G41/G$38*100</f>
        <v>13.275579699847617</v>
      </c>
      <c r="J41" s="61"/>
      <c r="K41" s="61">
        <f t="shared" si="10"/>
        <v>1787.8209210099994</v>
      </c>
      <c r="L41" s="69">
        <f t="shared" si="11"/>
        <v>0.08453163736904612</v>
      </c>
    </row>
    <row r="42" spans="1:12" ht="19.5" customHeight="1">
      <c r="A42" s="67" t="s">
        <v>38</v>
      </c>
      <c r="B42" s="61">
        <v>6976.13875083</v>
      </c>
      <c r="C42" s="61">
        <f t="shared" si="6"/>
        <v>0.8124452053910538</v>
      </c>
      <c r="D42" s="61">
        <f>B42/B$38*100</f>
        <v>4.766342064866425</v>
      </c>
      <c r="E42" s="61"/>
      <c r="F42" s="61"/>
      <c r="G42" s="68">
        <v>8372.660515719997</v>
      </c>
      <c r="H42" s="61">
        <f t="shared" si="8"/>
        <v>0.8859920715383213</v>
      </c>
      <c r="I42" s="61">
        <f>G42/G$38*100</f>
        <v>4.845850565105763</v>
      </c>
      <c r="J42" s="61"/>
      <c r="K42" s="61">
        <f t="shared" si="10"/>
        <v>1396.521764889997</v>
      </c>
      <c r="L42" s="69">
        <f t="shared" si="11"/>
        <v>0.2001854915405521</v>
      </c>
    </row>
    <row r="43" spans="1:12" ht="19.5" customHeight="1">
      <c r="A43" s="67" t="s">
        <v>39</v>
      </c>
      <c r="B43" s="61">
        <v>3884.3387239999997</v>
      </c>
      <c r="C43" s="61">
        <f t="shared" si="6"/>
        <v>0.4523723631576471</v>
      </c>
      <c r="D43" s="61">
        <f t="shared" si="7"/>
        <v>2.653916115442518</v>
      </c>
      <c r="E43" s="61"/>
      <c r="F43" s="61"/>
      <c r="G43" s="68">
        <v>4128.28436</v>
      </c>
      <c r="H43" s="61">
        <f t="shared" si="8"/>
        <v>0.43685363871475674</v>
      </c>
      <c r="I43" s="61">
        <f t="shared" si="9"/>
        <v>2.389330017771892</v>
      </c>
      <c r="J43" s="61"/>
      <c r="K43" s="61">
        <f t="shared" si="10"/>
        <v>243.94563599999992</v>
      </c>
      <c r="L43" s="69">
        <f t="shared" si="11"/>
        <v>0.06280235925171596</v>
      </c>
    </row>
    <row r="44" spans="1:12" s="43" customFormat="1" ht="19.5" customHeight="1">
      <c r="A44" s="67" t="s">
        <v>40</v>
      </c>
      <c r="B44" s="68">
        <f>B45+B46+B47+B48+B50+B49</f>
        <v>70437.46452613334</v>
      </c>
      <c r="C44" s="61">
        <f t="shared" si="6"/>
        <v>8.203188379438526</v>
      </c>
      <c r="D44" s="61">
        <f t="shared" si="7"/>
        <v>48.12534012077984</v>
      </c>
      <c r="E44" s="61"/>
      <c r="F44" s="61"/>
      <c r="G44" s="68">
        <f>G45+G46+G47+G48+G50+G49</f>
        <v>80315.490134</v>
      </c>
      <c r="H44" s="61">
        <f t="shared" si="8"/>
        <v>8.49895769054946</v>
      </c>
      <c r="I44" s="61">
        <f>G44/G$38*100</f>
        <v>46.48425223044192</v>
      </c>
      <c r="J44" s="61"/>
      <c r="K44" s="61">
        <f t="shared" si="10"/>
        <v>9878.025607866672</v>
      </c>
      <c r="L44" s="69">
        <f t="shared" si="11"/>
        <v>0.14023823364910837</v>
      </c>
    </row>
    <row r="45" spans="1:12" ht="31.5" customHeight="1">
      <c r="A45" s="70" t="s">
        <v>41</v>
      </c>
      <c r="B45" s="47">
        <v>567.4397123333365</v>
      </c>
      <c r="C45" s="47">
        <f t="shared" si="6"/>
        <v>0.06608436129210418</v>
      </c>
      <c r="D45" s="47">
        <f>B45/B$38*100</f>
        <v>0.3876946641648002</v>
      </c>
      <c r="E45" s="47"/>
      <c r="F45" s="47"/>
      <c r="G45" s="71">
        <v>895.683483000008</v>
      </c>
      <c r="H45" s="47">
        <f t="shared" si="8"/>
        <v>0.09478091976330344</v>
      </c>
      <c r="I45" s="47">
        <f t="shared" si="9"/>
        <v>0.5183953540338001</v>
      </c>
      <c r="J45" s="47"/>
      <c r="K45" s="47">
        <f t="shared" si="10"/>
        <v>328.2437706666715</v>
      </c>
      <c r="L45" s="48">
        <f t="shared" si="11"/>
        <v>0.5784645725920714</v>
      </c>
    </row>
    <row r="46" spans="1:12" ht="15.75" customHeight="1">
      <c r="A46" s="72" t="s">
        <v>42</v>
      </c>
      <c r="B46" s="47">
        <v>7203.188399799999</v>
      </c>
      <c r="C46" s="73">
        <f t="shared" si="6"/>
        <v>0.8388875405108147</v>
      </c>
      <c r="D46" s="73">
        <f t="shared" si="7"/>
        <v>4.921470328702935</v>
      </c>
      <c r="E46" s="73"/>
      <c r="F46" s="73"/>
      <c r="G46" s="74">
        <v>8206.312595000001</v>
      </c>
      <c r="H46" s="73">
        <f t="shared" si="8"/>
        <v>0.8683891914743219</v>
      </c>
      <c r="I46" s="73">
        <f t="shared" si="9"/>
        <v>4.749573263032941</v>
      </c>
      <c r="J46" s="73"/>
      <c r="K46" s="73">
        <f t="shared" si="10"/>
        <v>1003.1241952000019</v>
      </c>
      <c r="L46" s="75">
        <f t="shared" si="11"/>
        <v>0.13926113541995577</v>
      </c>
    </row>
    <row r="47" spans="1:12" ht="33" customHeight="1">
      <c r="A47" s="70" t="s">
        <v>43</v>
      </c>
      <c r="B47" s="47">
        <v>534.387754</v>
      </c>
      <c r="C47" s="47">
        <f t="shared" si="6"/>
        <v>0.062235110863490026</v>
      </c>
      <c r="D47" s="47">
        <f t="shared" si="7"/>
        <v>0.36511240986092025</v>
      </c>
      <c r="E47" s="41"/>
      <c r="F47" s="41"/>
      <c r="G47" s="71">
        <v>353.159944</v>
      </c>
      <c r="H47" s="47">
        <f t="shared" si="8"/>
        <v>0.03737126446025625</v>
      </c>
      <c r="I47" s="47">
        <f t="shared" si="9"/>
        <v>0.20439862705432446</v>
      </c>
      <c r="J47" s="47"/>
      <c r="K47" s="47">
        <f t="shared" si="10"/>
        <v>-181.22780999999998</v>
      </c>
      <c r="L47" s="48">
        <f t="shared" si="11"/>
        <v>-0.3391316673023911</v>
      </c>
    </row>
    <row r="48" spans="1:12" ht="17.25" customHeight="1">
      <c r="A48" s="72" t="s">
        <v>44</v>
      </c>
      <c r="B48" s="47">
        <v>52002.382999999994</v>
      </c>
      <c r="C48" s="73">
        <f>B48/$B$10*100</f>
        <v>6.056227986037773</v>
      </c>
      <c r="D48" s="73">
        <f t="shared" si="7"/>
        <v>35.529847444147364</v>
      </c>
      <c r="E48" s="73"/>
      <c r="F48" s="73"/>
      <c r="G48" s="74">
        <v>58819.4043</v>
      </c>
      <c r="H48" s="73">
        <f>G48/$G$10*100</f>
        <v>6.224249241273053</v>
      </c>
      <c r="I48" s="73">
        <f t="shared" si="9"/>
        <v>34.04294764265007</v>
      </c>
      <c r="J48" s="73"/>
      <c r="K48" s="73">
        <f t="shared" si="10"/>
        <v>6817.021300000008</v>
      </c>
      <c r="L48" s="75">
        <f t="shared" si="11"/>
        <v>0.1310905559847133</v>
      </c>
    </row>
    <row r="49" spans="1:12" ht="48" customHeight="1">
      <c r="A49" s="76" t="s">
        <v>45</v>
      </c>
      <c r="B49" s="74">
        <v>7362.126525000001</v>
      </c>
      <c r="C49" s="73">
        <f>B49/$B$10*100</f>
        <v>0.8573975676740819</v>
      </c>
      <c r="D49" s="73">
        <f>B49/B$38*100</f>
        <v>5.030062416519659</v>
      </c>
      <c r="E49" s="73"/>
      <c r="F49" s="73"/>
      <c r="G49" s="74">
        <v>8134.023317</v>
      </c>
      <c r="H49" s="73">
        <f t="shared" si="8"/>
        <v>0.8607395648060749</v>
      </c>
      <c r="I49" s="73">
        <f t="shared" si="9"/>
        <v>4.707734347196131</v>
      </c>
      <c r="J49" s="73"/>
      <c r="K49" s="73">
        <f t="shared" si="10"/>
        <v>771.8967919999996</v>
      </c>
      <c r="L49" s="75">
        <f t="shared" si="11"/>
        <v>0.10484698807862447</v>
      </c>
    </row>
    <row r="50" spans="1:12" ht="19.5" customHeight="1">
      <c r="A50" s="77" t="s">
        <v>46</v>
      </c>
      <c r="B50" s="47">
        <v>2767.939135</v>
      </c>
      <c r="C50" s="47">
        <f t="shared" si="6"/>
        <v>0.3223558130602628</v>
      </c>
      <c r="D50" s="47">
        <f t="shared" si="7"/>
        <v>1.8911528573841554</v>
      </c>
      <c r="E50" s="47"/>
      <c r="F50" s="47"/>
      <c r="G50" s="71">
        <v>3906.9064949999997</v>
      </c>
      <c r="H50" s="47">
        <f t="shared" si="8"/>
        <v>0.4134275087724496</v>
      </c>
      <c r="I50" s="47">
        <f t="shared" si="9"/>
        <v>2.261202996474659</v>
      </c>
      <c r="J50" s="47"/>
      <c r="K50" s="47">
        <f t="shared" si="10"/>
        <v>1138.9673599999996</v>
      </c>
      <c r="L50" s="48">
        <f t="shared" si="11"/>
        <v>0.41148569547574243</v>
      </c>
    </row>
    <row r="51" spans="1:12" ht="31.5" customHeight="1">
      <c r="A51" s="78" t="s">
        <v>47</v>
      </c>
      <c r="B51" s="79">
        <v>154.19677666666666</v>
      </c>
      <c r="C51" s="79">
        <f>B51/$B$10*100</f>
        <v>0.017957846935696832</v>
      </c>
      <c r="D51" s="61">
        <f t="shared" si="7"/>
        <v>0.10535263261581548</v>
      </c>
      <c r="E51" s="61"/>
      <c r="F51" s="61"/>
      <c r="G51" s="68">
        <v>139.561793</v>
      </c>
      <c r="H51" s="61">
        <f>G51/$G$10*100</f>
        <v>0.014768381192037282</v>
      </c>
      <c r="I51" s="61">
        <f t="shared" si="9"/>
        <v>0.08077427625382065</v>
      </c>
      <c r="J51" s="61"/>
      <c r="K51" s="61">
        <f t="shared" si="10"/>
        <v>-14.63498366666667</v>
      </c>
      <c r="L51" s="80">
        <f t="shared" si="11"/>
        <v>-0.09491108687896699</v>
      </c>
    </row>
    <row r="52" spans="1:12" s="43" customFormat="1" ht="19.5" customHeight="1">
      <c r="A52" s="66" t="s">
        <v>48</v>
      </c>
      <c r="B52" s="81">
        <v>5149.251261</v>
      </c>
      <c r="C52" s="61">
        <f>B52/$B$10*100</f>
        <v>0.599684818174746</v>
      </c>
      <c r="D52" s="61">
        <f t="shared" si="7"/>
        <v>3.5181486155146673</v>
      </c>
      <c r="E52" s="61"/>
      <c r="F52" s="61"/>
      <c r="G52" s="68">
        <v>8280.359194999999</v>
      </c>
      <c r="H52" s="61">
        <f>G52/$G$10*100</f>
        <v>0.8762247773554397</v>
      </c>
      <c r="I52" s="61">
        <f>G52/G$38*100</f>
        <v>4.792429265349106</v>
      </c>
      <c r="J52" s="61"/>
      <c r="K52" s="61">
        <f t="shared" si="10"/>
        <v>3131.1079339999987</v>
      </c>
      <c r="L52" s="69">
        <f t="shared" si="11"/>
        <v>0.6080705281784848</v>
      </c>
    </row>
    <row r="53" spans="1:12" ht="19.5" customHeight="1">
      <c r="A53" s="66" t="s">
        <v>30</v>
      </c>
      <c r="B53" s="81">
        <v>0</v>
      </c>
      <c r="C53" s="61">
        <f t="shared" si="6"/>
        <v>0</v>
      </c>
      <c r="D53" s="61">
        <f t="shared" si="7"/>
        <v>0</v>
      </c>
      <c r="E53" s="61"/>
      <c r="F53" s="61"/>
      <c r="G53" s="68">
        <v>0</v>
      </c>
      <c r="H53" s="61">
        <f>G53/$G$10*100</f>
        <v>0</v>
      </c>
      <c r="I53" s="61">
        <f t="shared" si="9"/>
        <v>0</v>
      </c>
      <c r="J53" s="61"/>
      <c r="K53" s="61">
        <f t="shared" si="10"/>
        <v>0</v>
      </c>
      <c r="L53" s="69"/>
    </row>
    <row r="54" spans="1:12" s="43" customFormat="1" ht="32.25" customHeight="1">
      <c r="A54" s="82" t="s">
        <v>49</v>
      </c>
      <c r="B54" s="79">
        <v>-688.523533</v>
      </c>
      <c r="C54" s="61">
        <f>B54/$B$10*100</f>
        <v>-0.08018585397519577</v>
      </c>
      <c r="D54" s="61">
        <f t="shared" si="7"/>
        <v>-0.4704233667367776</v>
      </c>
      <c r="E54" s="61"/>
      <c r="F54" s="61"/>
      <c r="G54" s="68">
        <v>-564.4556379999999</v>
      </c>
      <c r="H54" s="61">
        <f>G54/$G$10*100</f>
        <v>-0.05973050251639146</v>
      </c>
      <c r="I54" s="61">
        <f t="shared" si="9"/>
        <v>-0.3266903832113892</v>
      </c>
      <c r="J54" s="61"/>
      <c r="K54" s="61">
        <f t="shared" si="10"/>
        <v>124.06789500000014</v>
      </c>
      <c r="L54" s="69">
        <f>G54/B54-1</f>
        <v>-0.18019412417091651</v>
      </c>
    </row>
    <row r="55" spans="1:12" s="43" customFormat="1" ht="7.5" customHeight="1">
      <c r="A55" s="83"/>
      <c r="B55" s="84"/>
      <c r="C55" s="41"/>
      <c r="D55" s="41"/>
      <c r="E55" s="41"/>
      <c r="F55" s="41"/>
      <c r="G55" s="56"/>
      <c r="H55" s="41"/>
      <c r="I55" s="41"/>
      <c r="J55" s="41"/>
      <c r="K55" s="61">
        <f t="shared" si="10"/>
        <v>0</v>
      </c>
      <c r="L55" s="69"/>
    </row>
    <row r="56" spans="1:12" s="29" customFormat="1" ht="21" customHeight="1" thickBot="1">
      <c r="A56" s="85" t="s">
        <v>50</v>
      </c>
      <c r="B56" s="86">
        <f>B12-B38</f>
        <v>-5139.5407123700425</v>
      </c>
      <c r="C56" s="87">
        <f>B56/$B$10*100</f>
        <v>-0.5985539219930742</v>
      </c>
      <c r="D56" s="86">
        <v>0</v>
      </c>
      <c r="E56" s="86"/>
      <c r="F56" s="88"/>
      <c r="G56" s="86">
        <f>G12-G38</f>
        <v>-11931.706846079993</v>
      </c>
      <c r="H56" s="87">
        <f>G56/$G$10*100</f>
        <v>-1.2626091366893677</v>
      </c>
      <c r="I56" s="89">
        <v>0</v>
      </c>
      <c r="J56" s="88"/>
      <c r="K56" s="86">
        <f t="shared" si="10"/>
        <v>-6792.16613370995</v>
      </c>
      <c r="L56" s="90"/>
    </row>
    <row r="57" spans="1:11" ht="19.5" customHeight="1">
      <c r="A57" s="91" t="s">
        <v>51</v>
      </c>
      <c r="G57" s="92"/>
      <c r="H57" s="92"/>
      <c r="I57" s="92"/>
      <c r="J57" s="92"/>
      <c r="K57" s="92"/>
    </row>
    <row r="58" spans="7:11" ht="19.5" customHeight="1">
      <c r="G58" s="92"/>
      <c r="H58" s="92"/>
      <c r="I58" s="92"/>
      <c r="J58" s="92"/>
      <c r="K58" s="92"/>
    </row>
    <row r="59" spans="7:11" ht="19.5" customHeight="1">
      <c r="G59" s="92"/>
      <c r="H59" s="92"/>
      <c r="I59" s="92"/>
      <c r="J59" s="92"/>
      <c r="K59" s="92"/>
    </row>
    <row r="60" spans="7:11" ht="19.5" customHeight="1">
      <c r="G60" s="92"/>
      <c r="H60" s="92"/>
      <c r="I60" s="92"/>
      <c r="J60" s="92"/>
      <c r="K60" s="92"/>
    </row>
    <row r="61" spans="7:11" ht="19.5" customHeight="1">
      <c r="G61" s="92"/>
      <c r="H61" s="92"/>
      <c r="I61" s="92"/>
      <c r="J61" s="92"/>
      <c r="K61" s="92"/>
    </row>
    <row r="62" spans="7:11" ht="19.5" customHeight="1">
      <c r="G62" s="92"/>
      <c r="H62" s="92"/>
      <c r="I62" s="92"/>
      <c r="J62" s="92"/>
      <c r="K62" s="92"/>
    </row>
    <row r="63" spans="7:11" ht="19.5" customHeight="1">
      <c r="G63" s="92"/>
      <c r="H63" s="92"/>
      <c r="I63" s="92"/>
      <c r="J63" s="92"/>
      <c r="K63" s="92"/>
    </row>
    <row r="64" spans="7:11" ht="19.5" customHeight="1">
      <c r="G64" s="92"/>
      <c r="H64" s="92"/>
      <c r="I64" s="92"/>
      <c r="J64" s="92"/>
      <c r="K64" s="92"/>
    </row>
    <row r="65" spans="7:11" ht="19.5" customHeight="1">
      <c r="G65" s="92"/>
      <c r="H65" s="92"/>
      <c r="I65" s="92"/>
      <c r="J65" s="92"/>
      <c r="K65" s="92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2018-08-22T13:33:50Z</cp:lastPrinted>
  <dcterms:created xsi:type="dcterms:W3CDTF">2018-08-22T13:11:39Z</dcterms:created>
  <dcterms:modified xsi:type="dcterms:W3CDTF">2018-08-22T13:38:30Z</dcterms:modified>
  <cp:category/>
  <cp:version/>
  <cp:contentType/>
  <cp:contentStatus/>
</cp:coreProperties>
</file>