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696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'[2]BoP'!#REF!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'[4]Index'!#REF!</definedName>
    <definedName name="____PAG3">'[4]Index'!#REF!</definedName>
    <definedName name="____PAG4">'[4]Index'!#REF!</definedName>
    <definedName name="____PAG5">'[4]Index'!#REF!</definedName>
    <definedName name="____PAG6">'[4]Index'!#REF!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'[2]RES'!#REF!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'[5]INT_RATES_old'!$A$1:$I$34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'[6]EU2DBase'!$C$1:$F$196</definedName>
    <definedName name="____UKR2">'[6]EU2DBase'!$G$1:$U$196</definedName>
    <definedName name="____UKR3">'[6]EU2DBase'!#REF!</definedName>
    <definedName name="____WEO1">#REF!</definedName>
    <definedName name="____WEO2">#REF!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>'[7]EU2DBase'!#REF!</definedName>
    <definedName name="___WEO1">#REF!</definedName>
    <definedName name="___WEO2">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a47">WEO '[13]LINK'!$A$1:$A$42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'[5]INT_RATES_old'!$A$1:$I$34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'[5]INT_RATES_old'!$A$1:$I$34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UKR3">'[6]EU2DBase'!#REF!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'[25]FDI'!#REF!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'[25]IMP'!#REF!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>'[39]NPV_base'!#REF!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'[55]Q2'!$E$63:$AH$63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'[6]EU2DBase'!#REF!</definedName>
    <definedName name="NAMESM">'[6]EU2DBase'!#REF!</definedName>
    <definedName name="NAMESQ">'[6]EU2DBase'!#REF!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>'[28]weo_real'!#REF!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'[28]weo_real'!#REF!</definedName>
    <definedName name="NFB_R_GDP">'[28]weo_real'!#REF!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'[55]Q2'!$E$47:$AH$47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'[28]weo_real'!#REF!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'[28]weo_real'!#REF!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'[28]weo_real'!#REF!</definedName>
    <definedName name="pchNMG_R">'[20]Q1'!$E$45:$AH$45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'Sinteza - An 2'!$A$1:$L$55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'Sinteza - An 2'!$4:$10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'[15]real'!$A$1:$V$98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<sst xmlns="http://schemas.openxmlformats.org/spreadsheetml/2006/main" count="56" uniqueCount="51">
  <si>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</si>
  <si>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</si>
  <si>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>Realizări 1.01.-31.12.2016
Date operative</t>
  </si>
  <si>
    <t xml:space="preserve"> Diferenţe    2016
   faţă de      2015</t>
  </si>
  <si>
    <t>mil.lei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</si>
  <si>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</si>
  <si>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</si>
  <si>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</si>
  <si>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</si>
  <si>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</si>
  <si>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</si>
  <si>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</si>
  <si>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</si>
  <si>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</si>
  <si>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</si>
  <si>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</si>
  <si>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</si>
  <si>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</si>
  <si>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</si>
  <si>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</si>
  <si>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</si>
  <si>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</si>
  <si>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</si>
  <si>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</si>
  <si>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</si>
  <si>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</si>
  <si>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</si>
  <si>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</si>
  <si>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</si>
  <si>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</si>
  <si>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</si>
  <si>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</si>
  <si>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</si>
  <si>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</si>
  <si>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</si>
  <si>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</si>
  <si>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</si>
  <si>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</si>
  <si>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</si>
  <si>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</si>
  <si>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</si>
  <si>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</si>
  <si>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</si>
  <si>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</si>
  <si>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</si>
  <si>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</si>
  <si>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</si>
  <si>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Plati efectuate in anii precedenti si recuperate in anul curent</t>
  </si>
  <si>
    <t>EXCEDENT(+) / DEFICIT(-)</t>
  </si>
  <si>
    <t>% din
 PIB</t>
  </si>
  <si>
    <t xml:space="preserve"> Realizări 1.01.-31.12.2015
Date finale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</si>
</sst>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2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3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55" applyNumberFormat="1" applyFont="1" applyFill="1" applyBorder="1" applyAlignment="1">
      <alignment horizontal="center"/>
      <protection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7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7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8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7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7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8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7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4" fontId="4" fillId="35" borderId="1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4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55" applyFont="1" applyFill="1" applyBorder="1" applyAlignment="1">
      <alignment horizontal="center" vertical="center"/>
      <protection/>
    </xf>
    <xf numFmtId="164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10" xfId="0" applyNumberFormat="1" applyFont="1" applyFill="1" applyBorder="1" applyAlignment="1" applyProtection="1">
      <alignment vertical="center"/>
      <protection/>
    </xf>
    <xf numFmtId="164" fontId="2" fillId="35" borderId="10" xfId="0" applyNumberFormat="1" applyFont="1" applyFill="1" applyBorder="1" applyAlignment="1" applyProtection="1">
      <alignment vertical="center"/>
      <protection/>
    </xf>
    <xf numFmtId="164" fontId="4" fillId="35" borderId="10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1"/>
  <sheetViews>
    <sheetView showZeros="0" tabSelected="1" view="pageBreakPreview" zoomScale="75" zoomScaleNormal="75" zoomScaleSheetLayoutView="75" zoomScalePageLayoutView="0" workbookViewId="0" topLeftCell="A32">
      <selection activeCell="J15" sqref="J15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0.421875" style="5" bestFit="1" customWidth="1"/>
    <col min="13" max="16384" width="8.8515625" style="5" customWidth="1"/>
  </cols>
  <sheetData>
    <row r="1" spans="6:7" ht="27" customHeight="1">
      <c r="F1" s="2"/>
      <c r="G1" s="3"/>
    </row>
    <row r="2" spans="6:7" ht="7.5" customHeight="1">
      <c r="F2" s="2"/>
      <c r="G2" s="3"/>
    </row>
    <row r="3" spans="1:12" ht="6.75" customHeight="1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23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1" ht="18" customHeight="1" thickBot="1">
      <c r="A5" s="5" t="s">
        <v>1</v>
      </c>
      <c r="B5" s="5"/>
      <c r="C5" s="5"/>
      <c r="D5" s="5"/>
      <c r="E5" s="6"/>
      <c r="F5" s="6"/>
      <c r="G5" s="7"/>
      <c r="H5" s="8"/>
      <c r="I5" s="8"/>
      <c r="J5" s="9"/>
      <c r="K5" s="8"/>
    </row>
    <row r="6" spans="1:12" ht="29.25" customHeight="1">
      <c r="A6" s="10"/>
      <c r="B6" s="91" t="s">
        <v>50</v>
      </c>
      <c r="C6" s="92"/>
      <c r="D6" s="92"/>
      <c r="E6" s="11"/>
      <c r="F6" s="12"/>
      <c r="G6" s="93" t="s">
        <v>2</v>
      </c>
      <c r="H6" s="94"/>
      <c r="I6" s="94"/>
      <c r="J6" s="13"/>
      <c r="K6" s="95" t="s">
        <v>3</v>
      </c>
      <c r="L6" s="91"/>
    </row>
    <row r="7" spans="1:12" s="85" customFormat="1" ht="30" customHeight="1">
      <c r="A7" s="79"/>
      <c r="B7" s="80" t="s">
        <v>4</v>
      </c>
      <c r="C7" s="81" t="s">
        <v>49</v>
      </c>
      <c r="D7" s="81" t="s">
        <v>5</v>
      </c>
      <c r="E7" s="82"/>
      <c r="F7" s="82"/>
      <c r="G7" s="80" t="s">
        <v>4</v>
      </c>
      <c r="H7" s="81" t="s">
        <v>49</v>
      </c>
      <c r="I7" s="81" t="s">
        <v>5</v>
      </c>
      <c r="J7" s="82"/>
      <c r="K7" s="83" t="s">
        <v>4</v>
      </c>
      <c r="L7" s="84" t="s">
        <v>6</v>
      </c>
    </row>
    <row r="8" spans="1:12" s="17" customFormat="1" ht="12" customHeigh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6"/>
    </row>
    <row r="9" spans="1:12" s="17" customFormat="1" ht="18" customHeight="1">
      <c r="A9" s="18" t="s">
        <v>7</v>
      </c>
      <c r="B9" s="19">
        <v>711102.7</v>
      </c>
      <c r="C9" s="19"/>
      <c r="D9" s="19"/>
      <c r="E9" s="19"/>
      <c r="F9" s="19"/>
      <c r="G9" s="19">
        <v>758500</v>
      </c>
      <c r="H9" s="19"/>
      <c r="I9" s="19"/>
      <c r="J9" s="19"/>
      <c r="K9" s="19"/>
      <c r="L9" s="20"/>
    </row>
    <row r="10" spans="2:12" s="17" customFormat="1" ht="8.25" customHeight="1">
      <c r="B10" s="21"/>
      <c r="G10" s="23"/>
      <c r="H10" s="23"/>
      <c r="I10" s="23"/>
      <c r="J10" s="23"/>
      <c r="K10" s="23"/>
      <c r="L10" s="24"/>
    </row>
    <row r="11" spans="1:12" s="23" customFormat="1" ht="24.75" customHeight="1">
      <c r="A11" s="25" t="s">
        <v>8</v>
      </c>
      <c r="B11" s="26">
        <f>B12+B29+B30+B32+B33++B36+B31+B34+B35</f>
        <v>233795.20114433003</v>
      </c>
      <c r="C11" s="27">
        <f aca="true" t="shared" si="0" ref="C11:C33">B11/$B$9*100</f>
        <v>32.877839044111354</v>
      </c>
      <c r="D11" s="27">
        <f aca="true" t="shared" si="1" ref="D11:D33">B11/B$11*100</f>
        <v>100</v>
      </c>
      <c r="E11" s="27"/>
      <c r="F11" s="27"/>
      <c r="G11" s="26">
        <f>G12+G29+G30+G32+G33+G36+G31+G34+G35</f>
        <v>223721.93738557195</v>
      </c>
      <c r="H11" s="27">
        <f aca="true" t="shared" si="2" ref="H11:H27">G11/$G$9*100</f>
        <v>29.495311454920493</v>
      </c>
      <c r="I11" s="27">
        <f aca="true" t="shared" si="3" ref="I11:I35">G11/G$11*100</f>
        <v>100</v>
      </c>
      <c r="J11" s="27"/>
      <c r="K11" s="27">
        <f aca="true" t="shared" si="4" ref="K11:K27">G11-B11</f>
        <v>-10073.263758758083</v>
      </c>
      <c r="L11" s="28">
        <f aca="true" t="shared" si="5" ref="L11:L27">G11/B11-1</f>
        <v>-0.043085844831090014</v>
      </c>
    </row>
    <row r="12" spans="1:12" s="33" customFormat="1" ht="24.75" customHeight="1">
      <c r="A12" s="29" t="s">
        <v>9</v>
      </c>
      <c r="B12" s="30">
        <f>B13+B26+B27</f>
        <v>215456.25284233002</v>
      </c>
      <c r="C12" s="31">
        <f>B12/$B$9*100</f>
        <v>30.298893935057485</v>
      </c>
      <c r="D12" s="31">
        <f>B12/B$11*100</f>
        <v>92.1559774485368</v>
      </c>
      <c r="E12" s="31"/>
      <c r="F12" s="31"/>
      <c r="G12" s="30">
        <f>G13+G26+G27</f>
        <v>215618.81420457194</v>
      </c>
      <c r="H12" s="31">
        <f t="shared" si="2"/>
        <v>28.427002531914557</v>
      </c>
      <c r="I12" s="31">
        <f t="shared" si="3"/>
        <v>96.3780381684096</v>
      </c>
      <c r="J12" s="31"/>
      <c r="K12" s="31">
        <f t="shared" si="4"/>
        <v>162.5613622419187</v>
      </c>
      <c r="L12" s="32">
        <f t="shared" si="5"/>
        <v>0.0007544982338520967</v>
      </c>
    </row>
    <row r="13" spans="1:12" s="33" customFormat="1" ht="25.5" customHeight="1">
      <c r="A13" s="34" t="s">
        <v>10</v>
      </c>
      <c r="B13" s="30">
        <f>B14+B18+B19+B24+B25</f>
        <v>138301.60311700002</v>
      </c>
      <c r="C13" s="31">
        <f>B13/$B$9*100</f>
        <v>19.448892982265434</v>
      </c>
      <c r="D13" s="31">
        <f t="shared" si="1"/>
        <v>59.15502219039199</v>
      </c>
      <c r="E13" s="31"/>
      <c r="F13" s="31"/>
      <c r="G13" s="30">
        <f>G14+G18+G19+G24+G25</f>
        <v>136406.12424</v>
      </c>
      <c r="H13" s="31">
        <f t="shared" si="2"/>
        <v>17.983668324324327</v>
      </c>
      <c r="I13" s="31">
        <f t="shared" si="3"/>
        <v>60.971277932799175</v>
      </c>
      <c r="J13" s="31"/>
      <c r="K13" s="31">
        <f t="shared" si="4"/>
        <v>-1895.478877000016</v>
      </c>
      <c r="L13" s="32">
        <f t="shared" si="5"/>
        <v>-0.013705400619228425</v>
      </c>
    </row>
    <row r="14" spans="1:12" s="33" customFormat="1" ht="40.5" customHeight="1">
      <c r="A14" s="35" t="s">
        <v>11</v>
      </c>
      <c r="B14" s="30">
        <f>B15+B16+B17</f>
        <v>42090.922378</v>
      </c>
      <c r="C14" s="31">
        <f t="shared" si="0"/>
        <v>5.919105971331568</v>
      </c>
      <c r="D14" s="31">
        <f t="shared" si="1"/>
        <v>18.003330338682098</v>
      </c>
      <c r="E14" s="31"/>
      <c r="F14" s="31"/>
      <c r="G14" s="30">
        <f>G15+G16+G17</f>
        <v>44781.615</v>
      </c>
      <c r="H14" s="31">
        <f t="shared" si="2"/>
        <v>5.903970336189849</v>
      </c>
      <c r="I14" s="31">
        <f t="shared" si="3"/>
        <v>20.01664008604639</v>
      </c>
      <c r="J14" s="31"/>
      <c r="K14" s="31">
        <f t="shared" si="4"/>
        <v>2690.692621999995</v>
      </c>
      <c r="L14" s="32">
        <f t="shared" si="5"/>
        <v>0.06392572245949069</v>
      </c>
    </row>
    <row r="15" spans="1:12" ht="25.5" customHeight="1">
      <c r="A15" s="36" t="s">
        <v>12</v>
      </c>
      <c r="B15" s="37">
        <v>13824.265292</v>
      </c>
      <c r="C15" s="37">
        <f t="shared" si="0"/>
        <v>1.9440603012757511</v>
      </c>
      <c r="D15" s="37">
        <f t="shared" si="1"/>
        <v>5.912980773059492</v>
      </c>
      <c r="E15" s="37"/>
      <c r="F15" s="37"/>
      <c r="G15" s="37">
        <v>15441.980000000001</v>
      </c>
      <c r="H15" s="37">
        <f t="shared" si="2"/>
        <v>2.0358576137112725</v>
      </c>
      <c r="I15" s="37">
        <f t="shared" si="3"/>
        <v>6.902309259635381</v>
      </c>
      <c r="J15" s="37"/>
      <c r="K15" s="37">
        <f t="shared" si="4"/>
        <v>1617.7147080000013</v>
      </c>
      <c r="L15" s="38">
        <f t="shared" si="5"/>
        <v>0.1170199409393684</v>
      </c>
    </row>
    <row r="16" spans="1:12" ht="18" customHeight="1">
      <c r="A16" s="36" t="s">
        <v>13</v>
      </c>
      <c r="B16" s="37">
        <v>26640.102731</v>
      </c>
      <c r="C16" s="37">
        <f t="shared" si="0"/>
        <v>3.7463087583551573</v>
      </c>
      <c r="D16" s="37">
        <f t="shared" si="1"/>
        <v>11.394631968752055</v>
      </c>
      <c r="E16" s="37"/>
      <c r="F16" s="37"/>
      <c r="G16" s="37">
        <v>27756.357</v>
      </c>
      <c r="H16" s="37">
        <f t="shared" si="2"/>
        <v>3.659374686882004</v>
      </c>
      <c r="I16" s="37">
        <f t="shared" si="3"/>
        <v>12.406631787817709</v>
      </c>
      <c r="J16" s="37"/>
      <c r="K16" s="37">
        <f t="shared" si="4"/>
        <v>1116.254269000001</v>
      </c>
      <c r="L16" s="38">
        <f t="shared" si="5"/>
        <v>0.04190127494144624</v>
      </c>
    </row>
    <row r="17" spans="1:12" ht="36.75" customHeight="1">
      <c r="A17" s="39" t="s">
        <v>14</v>
      </c>
      <c r="B17" s="37">
        <v>1626.5543550000002</v>
      </c>
      <c r="C17" s="37">
        <f t="shared" si="0"/>
        <v>0.22873691170065877</v>
      </c>
      <c r="D17" s="37">
        <f t="shared" si="1"/>
        <v>0.6957175968705495</v>
      </c>
      <c r="E17" s="37"/>
      <c r="F17" s="37"/>
      <c r="G17" s="37">
        <v>1583.278</v>
      </c>
      <c r="H17" s="37">
        <f t="shared" si="2"/>
        <v>0.2087380355965722</v>
      </c>
      <c r="I17" s="37">
        <f t="shared" si="3"/>
        <v>0.7076990385933012</v>
      </c>
      <c r="J17" s="37"/>
      <c r="K17" s="37">
        <f t="shared" si="4"/>
        <v>-43.276355000000194</v>
      </c>
      <c r="L17" s="38">
        <f t="shared" si="5"/>
        <v>-0.026606153595156168</v>
      </c>
    </row>
    <row r="18" spans="1:12" ht="24" customHeight="1">
      <c r="A18" s="35" t="s">
        <v>15</v>
      </c>
      <c r="B18" s="31">
        <v>5737.993678</v>
      </c>
      <c r="C18" s="31">
        <f t="shared" si="0"/>
        <v>0.8069149052591138</v>
      </c>
      <c r="D18" s="31">
        <f t="shared" si="1"/>
        <v>2.454282059646611</v>
      </c>
      <c r="E18" s="31"/>
      <c r="F18" s="31"/>
      <c r="G18" s="31">
        <v>5898.1</v>
      </c>
      <c r="H18" s="31">
        <f t="shared" si="2"/>
        <v>0.777600527356625</v>
      </c>
      <c r="I18" s="31">
        <f t="shared" si="3"/>
        <v>2.636352996458708</v>
      </c>
      <c r="J18" s="31"/>
      <c r="K18" s="31">
        <f t="shared" si="4"/>
        <v>160.10632200000055</v>
      </c>
      <c r="L18" s="32">
        <f t="shared" si="5"/>
        <v>0.027902840432512788</v>
      </c>
    </row>
    <row r="19" spans="1:12" ht="23.25" customHeight="1">
      <c r="A19" s="40" t="s">
        <v>16</v>
      </c>
      <c r="B19" s="30">
        <f>B20+B21+B22+B23</f>
        <v>89207.464121</v>
      </c>
      <c r="C19" s="31">
        <f t="shared" si="0"/>
        <v>12.544948025228987</v>
      </c>
      <c r="D19" s="31">
        <f t="shared" si="1"/>
        <v>38.15624259367457</v>
      </c>
      <c r="E19" s="31"/>
      <c r="F19" s="31"/>
      <c r="G19" s="30">
        <f>G20+G21+G22+G23</f>
        <v>84127.06524</v>
      </c>
      <c r="H19" s="31">
        <f t="shared" si="2"/>
        <v>11.091241297297296</v>
      </c>
      <c r="I19" s="31">
        <f t="shared" si="3"/>
        <v>37.603404575838184</v>
      </c>
      <c r="J19" s="31"/>
      <c r="K19" s="31">
        <f t="shared" si="4"/>
        <v>-5080.398881000001</v>
      </c>
      <c r="L19" s="32">
        <f t="shared" si="5"/>
        <v>-0.05695037888431631</v>
      </c>
    </row>
    <row r="20" spans="1:12" ht="20.25" customHeight="1">
      <c r="A20" s="36" t="s">
        <v>17</v>
      </c>
      <c r="B20" s="22">
        <v>57132.169</v>
      </c>
      <c r="C20" s="37">
        <f t="shared" si="0"/>
        <v>8.034306296404162</v>
      </c>
      <c r="D20" s="37">
        <f t="shared" si="1"/>
        <v>24.436844178307275</v>
      </c>
      <c r="E20" s="37"/>
      <c r="F20" s="37"/>
      <c r="G20" s="37">
        <v>51675.111</v>
      </c>
      <c r="H20" s="37">
        <f t="shared" si="2"/>
        <v>6.812803032300593</v>
      </c>
      <c r="I20" s="37">
        <f t="shared" si="3"/>
        <v>23.09791860551471</v>
      </c>
      <c r="J20" s="37"/>
      <c r="K20" s="37">
        <f t="shared" si="4"/>
        <v>-5457.0580000000045</v>
      </c>
      <c r="L20" s="38">
        <f t="shared" si="5"/>
        <v>-0.09551638062262269</v>
      </c>
    </row>
    <row r="21" spans="1:12" ht="18" customHeight="1">
      <c r="A21" s="36" t="s">
        <v>18</v>
      </c>
      <c r="B21" s="22">
        <v>26017.963128</v>
      </c>
      <c r="C21" s="37">
        <f t="shared" si="0"/>
        <v>3.658819341847528</v>
      </c>
      <c r="D21" s="37">
        <f t="shared" si="1"/>
        <v>11.128527446522819</v>
      </c>
      <c r="E21" s="37"/>
      <c r="F21" s="37"/>
      <c r="G21" s="37">
        <v>26956.995</v>
      </c>
      <c r="H21" s="37">
        <f t="shared" si="2"/>
        <v>3.5539874752801586</v>
      </c>
      <c r="I21" s="37">
        <f t="shared" si="3"/>
        <v>12.049330215454535</v>
      </c>
      <c r="J21" s="37"/>
      <c r="K21" s="37">
        <f t="shared" si="4"/>
        <v>939.0318719999996</v>
      </c>
      <c r="L21" s="38">
        <f t="shared" si="5"/>
        <v>0.036091675100785814</v>
      </c>
    </row>
    <row r="22" spans="1:12" s="42" customFormat="1" ht="30" customHeight="1">
      <c r="A22" s="41" t="s">
        <v>19</v>
      </c>
      <c r="B22" s="22">
        <v>2701.74019</v>
      </c>
      <c r="C22" s="37">
        <f t="shared" si="0"/>
        <v>0.3799367081576262</v>
      </c>
      <c r="D22" s="37">
        <f t="shared" si="1"/>
        <v>1.1556012171234091</v>
      </c>
      <c r="E22" s="37"/>
      <c r="F22" s="37"/>
      <c r="G22" s="37">
        <v>2250.34324</v>
      </c>
      <c r="H22" s="37">
        <f t="shared" si="2"/>
        <v>0.2966833539881345</v>
      </c>
      <c r="I22" s="37">
        <f t="shared" si="3"/>
        <v>1.0058661507662803</v>
      </c>
      <c r="J22" s="37"/>
      <c r="K22" s="37">
        <f t="shared" si="4"/>
        <v>-451.39694999999983</v>
      </c>
      <c r="L22" s="38">
        <f t="shared" si="5"/>
        <v>-0.16707637235836503</v>
      </c>
    </row>
    <row r="23" spans="1:12" ht="52.5" customHeight="1">
      <c r="A23" s="41" t="s">
        <v>20</v>
      </c>
      <c r="B23" s="22">
        <v>3355.591803</v>
      </c>
      <c r="C23" s="37">
        <f t="shared" si="0"/>
        <v>0.47188567881966975</v>
      </c>
      <c r="D23" s="37">
        <f t="shared" si="1"/>
        <v>1.4352697517210693</v>
      </c>
      <c r="E23" s="37"/>
      <c r="F23" s="37"/>
      <c r="G23" s="37">
        <v>3244.616</v>
      </c>
      <c r="H23" s="37">
        <f t="shared" si="2"/>
        <v>0.4277674357284113</v>
      </c>
      <c r="I23" s="37">
        <f t="shared" si="3"/>
        <v>1.4502896041026545</v>
      </c>
      <c r="J23" s="37"/>
      <c r="K23" s="37">
        <f t="shared" si="4"/>
        <v>-110.97580299999981</v>
      </c>
      <c r="L23" s="38">
        <f t="shared" si="5"/>
        <v>-0.03307190192227316</v>
      </c>
    </row>
    <row r="24" spans="1:12" s="33" customFormat="1" ht="35.25" customHeight="1">
      <c r="A24" s="40" t="s">
        <v>21</v>
      </c>
      <c r="B24" s="43">
        <v>815.977611</v>
      </c>
      <c r="C24" s="31">
        <f t="shared" si="0"/>
        <v>0.11474820880303227</v>
      </c>
      <c r="D24" s="31">
        <f t="shared" si="1"/>
        <v>0.3490138407487108</v>
      </c>
      <c r="E24" s="31"/>
      <c r="F24" s="31"/>
      <c r="G24" s="31">
        <v>882.681</v>
      </c>
      <c r="H24" s="31">
        <f t="shared" si="2"/>
        <v>0.11637191825972315</v>
      </c>
      <c r="I24" s="31">
        <f t="shared" si="3"/>
        <v>0.39454378516253863</v>
      </c>
      <c r="J24" s="31"/>
      <c r="K24" s="31">
        <f t="shared" si="4"/>
        <v>66.70338900000002</v>
      </c>
      <c r="L24" s="32">
        <f t="shared" si="5"/>
        <v>0.081746592186829</v>
      </c>
    </row>
    <row r="25" spans="1:12" s="33" customFormat="1" ht="17.25" customHeight="1">
      <c r="A25" s="44" t="s">
        <v>22</v>
      </c>
      <c r="B25" s="43">
        <v>449.24532899999997</v>
      </c>
      <c r="C25" s="31">
        <f t="shared" si="0"/>
        <v>0.06317587164273177</v>
      </c>
      <c r="D25" s="31">
        <f t="shared" si="1"/>
        <v>0.19215335763999064</v>
      </c>
      <c r="E25" s="31"/>
      <c r="F25" s="31"/>
      <c r="G25" s="31">
        <v>716.663</v>
      </c>
      <c r="H25" s="31">
        <f t="shared" si="2"/>
        <v>0.09448424522083058</v>
      </c>
      <c r="I25" s="31">
        <f t="shared" si="3"/>
        <v>0.32033648929334646</v>
      </c>
      <c r="J25" s="31"/>
      <c r="K25" s="31">
        <f t="shared" si="4"/>
        <v>267.41767100000004</v>
      </c>
      <c r="L25" s="32">
        <f t="shared" si="5"/>
        <v>0.5952597695233912</v>
      </c>
    </row>
    <row r="26" spans="1:12" s="33" customFormat="1" ht="18" customHeight="1">
      <c r="A26" s="45" t="s">
        <v>23</v>
      </c>
      <c r="B26" s="43">
        <v>57616.471605000006</v>
      </c>
      <c r="C26" s="31">
        <f t="shared" si="0"/>
        <v>8.102412155796907</v>
      </c>
      <c r="D26" s="31">
        <f t="shared" si="1"/>
        <v>24.643992401465642</v>
      </c>
      <c r="E26" s="31"/>
      <c r="F26" s="31"/>
      <c r="G26" s="31">
        <v>61274.424817</v>
      </c>
      <c r="H26" s="31">
        <f t="shared" si="2"/>
        <v>8.078368466315096</v>
      </c>
      <c r="I26" s="31">
        <f t="shared" si="3"/>
        <v>27.388652866614972</v>
      </c>
      <c r="J26" s="31"/>
      <c r="K26" s="31">
        <f t="shared" si="4"/>
        <v>3657.953211999993</v>
      </c>
      <c r="L26" s="32">
        <f t="shared" si="5"/>
        <v>0.06348797679034823</v>
      </c>
    </row>
    <row r="27" spans="1:12" s="33" customFormat="1" ht="18" customHeight="1">
      <c r="A27" s="47" t="s">
        <v>24</v>
      </c>
      <c r="B27" s="43">
        <v>19538.17812033</v>
      </c>
      <c r="C27" s="31">
        <f t="shared" si="0"/>
        <v>2.7475887969951462</v>
      </c>
      <c r="D27" s="31">
        <f t="shared" si="1"/>
        <v>8.356962856679164</v>
      </c>
      <c r="E27" s="31"/>
      <c r="F27" s="31"/>
      <c r="G27" s="31">
        <v>17938.265147571954</v>
      </c>
      <c r="H27" s="31">
        <f t="shared" si="2"/>
        <v>2.364965741275142</v>
      </c>
      <c r="I27" s="31">
        <f t="shared" si="3"/>
        <v>8.01810736899546</v>
      </c>
      <c r="J27" s="31"/>
      <c r="K27" s="31">
        <f t="shared" si="4"/>
        <v>-1599.9129727580475</v>
      </c>
      <c r="L27" s="32">
        <f t="shared" si="5"/>
        <v>-0.08188649744641718</v>
      </c>
    </row>
    <row r="28" spans="1:12" s="33" customFormat="1" ht="18.75" customHeight="1" hidden="1">
      <c r="A28" s="48"/>
      <c r="B28" s="43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s="33" customFormat="1" ht="19.5" customHeight="1">
      <c r="A29" s="49" t="s">
        <v>25</v>
      </c>
      <c r="B29" s="43">
        <v>918.316943</v>
      </c>
      <c r="C29" s="31">
        <f t="shared" si="0"/>
        <v>0.1291398475916348</v>
      </c>
      <c r="D29" s="31">
        <f t="shared" si="1"/>
        <v>0.3927869085871829</v>
      </c>
      <c r="E29" s="31"/>
      <c r="F29" s="31"/>
      <c r="G29" s="31">
        <v>769.394</v>
      </c>
      <c r="H29" s="31">
        <f>G29/$G$9*100</f>
        <v>0.10143625576796307</v>
      </c>
      <c r="I29" s="31">
        <f t="shared" si="3"/>
        <v>0.34390637279078873</v>
      </c>
      <c r="J29" s="31"/>
      <c r="K29" s="31">
        <f>G29-B29</f>
        <v>-148.92294300000003</v>
      </c>
      <c r="L29" s="32">
        <f>G29/B29-1</f>
        <v>-0.1621694384876443</v>
      </c>
    </row>
    <row r="30" spans="1:12" s="33" customFormat="1" ht="18" customHeight="1">
      <c r="A30" s="49" t="s">
        <v>26</v>
      </c>
      <c r="B30" s="43">
        <v>2.2779999999999947</v>
      </c>
      <c r="C30" s="31">
        <f t="shared" si="0"/>
        <v>0.0003203475391107353</v>
      </c>
      <c r="D30" s="31">
        <f t="shared" si="1"/>
        <v>0.0009743570393447489</v>
      </c>
      <c r="E30" s="31"/>
      <c r="F30" s="31"/>
      <c r="G30" s="31">
        <v>1.5893333333333333</v>
      </c>
      <c r="H30" s="31">
        <f>G30/$G$9*100</f>
        <v>0.0002095363656339266</v>
      </c>
      <c r="I30" s="31">
        <f t="shared" si="3"/>
        <v>0.0007104056722851493</v>
      </c>
      <c r="J30" s="31"/>
      <c r="K30" s="31">
        <f>G30-B30</f>
        <v>-0.6886666666666614</v>
      </c>
      <c r="L30" s="32">
        <f>G30/B30-1</f>
        <v>-0.30231196956394335</v>
      </c>
    </row>
    <row r="31" spans="1:12" s="33" customFormat="1" ht="34.5" customHeight="1">
      <c r="A31" s="50" t="s">
        <v>27</v>
      </c>
      <c r="B31" s="43">
        <v>17167.768923999996</v>
      </c>
      <c r="C31" s="31">
        <f t="shared" si="0"/>
        <v>2.4142460609416894</v>
      </c>
      <c r="D31" s="31">
        <f t="shared" si="1"/>
        <v>7.343080114549369</v>
      </c>
      <c r="E31" s="31"/>
      <c r="F31" s="31"/>
      <c r="G31" s="31">
        <v>949.8854066666668</v>
      </c>
      <c r="H31" s="31">
        <f>G31/$G$9*100</f>
        <v>0.12523209052955397</v>
      </c>
      <c r="I31" s="31">
        <f t="shared" si="3"/>
        <v>0.42458304168428224</v>
      </c>
      <c r="J31" s="31"/>
      <c r="K31" s="31">
        <f>G31-B31</f>
        <v>-16217.88351733333</v>
      </c>
      <c r="L31" s="32">
        <f>G31/B31-1</f>
        <v>-0.9446704221805574</v>
      </c>
    </row>
    <row r="32" spans="1:12" s="33" customFormat="1" ht="16.5" customHeight="1">
      <c r="A32" s="52" t="s">
        <v>46</v>
      </c>
      <c r="B32" s="43"/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1:12" ht="15" customHeight="1">
      <c r="A33" s="51" t="s">
        <v>28</v>
      </c>
      <c r="B33" s="43">
        <v>-28.770799</v>
      </c>
      <c r="C33" s="52">
        <f t="shared" si="0"/>
        <v>-0.004045941465276394</v>
      </c>
      <c r="D33" s="52">
        <f t="shared" si="1"/>
        <v>-0.012305983552775648</v>
      </c>
      <c r="E33" s="52"/>
      <c r="F33" s="52"/>
      <c r="G33" s="52">
        <v>472.676</v>
      </c>
      <c r="H33" s="52">
        <f>G33/$G$9*100</f>
        <v>0.06231720500988793</v>
      </c>
      <c r="I33" s="52">
        <f t="shared" si="3"/>
        <v>0.21127834200066398</v>
      </c>
      <c r="J33" s="52"/>
      <c r="K33" s="52">
        <f>G33-B33</f>
        <v>501.446799</v>
      </c>
      <c r="L33" s="32"/>
    </row>
    <row r="34" spans="1:12" ht="48" customHeight="1">
      <c r="A34" s="53" t="s">
        <v>29</v>
      </c>
      <c r="B34" s="43">
        <v>-139.257034</v>
      </c>
      <c r="C34" s="30"/>
      <c r="D34" s="30"/>
      <c r="E34" s="30"/>
      <c r="F34" s="31"/>
      <c r="G34" s="43">
        <v>0</v>
      </c>
      <c r="H34" s="43">
        <f>G34/$G$9*100</f>
        <v>0</v>
      </c>
      <c r="I34" s="43">
        <f t="shared" si="3"/>
        <v>0</v>
      </c>
      <c r="J34" s="43"/>
      <c r="K34" s="43">
        <f>G34-B34</f>
        <v>139.257034</v>
      </c>
      <c r="L34" s="32">
        <f>G34/B34-1</f>
        <v>-1</v>
      </c>
    </row>
    <row r="35" spans="1:12" ht="48" customHeight="1">
      <c r="A35" s="53" t="s">
        <v>30</v>
      </c>
      <c r="B35" s="43">
        <v>418.612268</v>
      </c>
      <c r="C35" s="30"/>
      <c r="D35" s="43"/>
      <c r="E35" s="43"/>
      <c r="F35" s="43"/>
      <c r="G35" s="43">
        <v>5909.578441</v>
      </c>
      <c r="H35" s="43">
        <f>G35/$G$9*100</f>
        <v>0.7791138353328939</v>
      </c>
      <c r="I35" s="43">
        <f t="shared" si="3"/>
        <v>2.6414836694423847</v>
      </c>
      <c r="J35" s="43"/>
      <c r="K35" s="43">
        <f>G35-B35</f>
        <v>5490.966173</v>
      </c>
      <c r="L35" s="32">
        <f>G35/B35-1</f>
        <v>13.117069404664461</v>
      </c>
    </row>
    <row r="36" spans="1:12" ht="6" customHeight="1">
      <c r="A36" s="55"/>
      <c r="B36" s="30"/>
      <c r="C36" s="30"/>
      <c r="D36" s="30"/>
      <c r="E36" s="30"/>
      <c r="F36" s="31"/>
      <c r="G36" s="46"/>
      <c r="H36" s="31"/>
      <c r="I36" s="31"/>
      <c r="J36" s="31"/>
      <c r="K36" s="31"/>
      <c r="L36" s="54"/>
    </row>
    <row r="37" spans="1:12" s="33" customFormat="1" ht="24.75" customHeight="1">
      <c r="A37" s="25" t="s">
        <v>31</v>
      </c>
      <c r="B37" s="56">
        <f>B38+B51+B52+B53+B54</f>
        <v>243425.95022133004</v>
      </c>
      <c r="C37" s="27">
        <f aca="true" t="shared" si="6" ref="C37:C53">B37/$B$9*100</f>
        <v>34.23217915236857</v>
      </c>
      <c r="D37" s="27">
        <f aca="true" t="shared" si="7" ref="D37:D55">B37/B$37*100</f>
        <v>100</v>
      </c>
      <c r="E37" s="27"/>
      <c r="F37" s="27"/>
      <c r="G37" s="56">
        <f>G38+G51+G52+G53+G54</f>
        <v>242016.27605794085</v>
      </c>
      <c r="H37" s="27">
        <f aca="true" t="shared" si="8" ref="H37:H53">G37/$G$9*100</f>
        <v>31.907221629260498</v>
      </c>
      <c r="I37" s="27">
        <f aca="true" t="shared" si="9" ref="I37:I55">G37/G$37*100</f>
        <v>100</v>
      </c>
      <c r="J37" s="27"/>
      <c r="K37" s="27">
        <f aca="true" t="shared" si="10" ref="K37:K54">G37-B37</f>
        <v>-1409.6741633891943</v>
      </c>
      <c r="L37" s="28">
        <f aca="true" t="shared" si="11" ref="L37:L51">G37/B37-1</f>
        <v>-0.005790977346940562</v>
      </c>
    </row>
    <row r="38" spans="1:12" s="33" customFormat="1" ht="19.5" customHeight="1">
      <c r="A38" s="57" t="s">
        <v>32</v>
      </c>
      <c r="B38" s="46">
        <f>B39+B40+B41+B42+B43+B50</f>
        <v>226423.56365033003</v>
      </c>
      <c r="C38" s="31">
        <f t="shared" si="6"/>
        <v>31.841190259906206</v>
      </c>
      <c r="D38" s="31">
        <f t="shared" si="7"/>
        <v>93.01537631647696</v>
      </c>
      <c r="E38" s="31"/>
      <c r="F38" s="31"/>
      <c r="G38" s="46">
        <f>G39+G40+G41+G42+G43+G50</f>
        <v>223001.24244194085</v>
      </c>
      <c r="H38" s="31">
        <f t="shared" si="8"/>
        <v>29.400295641653372</v>
      </c>
      <c r="I38" s="31">
        <f t="shared" si="9"/>
        <v>92.14307652124701</v>
      </c>
      <c r="J38" s="31"/>
      <c r="K38" s="31">
        <f t="shared" si="10"/>
        <v>-3422.321208389185</v>
      </c>
      <c r="L38" s="32">
        <f t="shared" si="11"/>
        <v>-0.01511468662190274</v>
      </c>
    </row>
    <row r="39" spans="1:12" ht="19.5" customHeight="1">
      <c r="A39" s="58" t="s">
        <v>33</v>
      </c>
      <c r="B39" s="52">
        <v>52070.04853700001</v>
      </c>
      <c r="C39" s="52">
        <f t="shared" si="6"/>
        <v>7.32243718621797</v>
      </c>
      <c r="D39" s="52">
        <f t="shared" si="7"/>
        <v>21.39050848508813</v>
      </c>
      <c r="E39" s="52"/>
      <c r="F39" s="52"/>
      <c r="G39" s="59">
        <v>57040.07125688889</v>
      </c>
      <c r="H39" s="52">
        <f t="shared" si="8"/>
        <v>7.520114865773091</v>
      </c>
      <c r="I39" s="52">
        <f t="shared" si="9"/>
        <v>23.568692232597197</v>
      </c>
      <c r="J39" s="52"/>
      <c r="K39" s="52">
        <f t="shared" si="10"/>
        <v>4970.022719888882</v>
      </c>
      <c r="L39" s="60">
        <f t="shared" si="11"/>
        <v>0.09544878216038688</v>
      </c>
    </row>
    <row r="40" spans="1:12" ht="17.25" customHeight="1">
      <c r="A40" s="58" t="s">
        <v>34</v>
      </c>
      <c r="B40" s="52">
        <v>40457.88970300001</v>
      </c>
      <c r="C40" s="52">
        <f t="shared" si="6"/>
        <v>5.689458035105198</v>
      </c>
      <c r="D40" s="52">
        <f t="shared" si="7"/>
        <v>16.620204076933664</v>
      </c>
      <c r="E40" s="52"/>
      <c r="F40" s="52"/>
      <c r="G40" s="59">
        <v>40950.193358333345</v>
      </c>
      <c r="H40" s="52">
        <f t="shared" si="8"/>
        <v>5.398838939793453</v>
      </c>
      <c r="I40" s="52">
        <f t="shared" si="9"/>
        <v>16.92042949563008</v>
      </c>
      <c r="J40" s="52"/>
      <c r="K40" s="52">
        <f t="shared" si="10"/>
        <v>492.3036553333368</v>
      </c>
      <c r="L40" s="60">
        <f t="shared" si="11"/>
        <v>0.012168297925258198</v>
      </c>
    </row>
    <row r="41" spans="1:12" ht="19.5" customHeight="1">
      <c r="A41" s="58" t="s">
        <v>35</v>
      </c>
      <c r="B41" s="52">
        <v>9573.22359733</v>
      </c>
      <c r="C41" s="52">
        <f t="shared" si="6"/>
        <v>1.3462504919936318</v>
      </c>
      <c r="D41" s="52">
        <f t="shared" si="7"/>
        <v>3.9327046227510842</v>
      </c>
      <c r="E41" s="52"/>
      <c r="F41" s="52"/>
      <c r="G41" s="59">
        <v>10008.289652051948</v>
      </c>
      <c r="H41" s="52">
        <f t="shared" si="8"/>
        <v>1.3194844630259654</v>
      </c>
      <c r="I41" s="52">
        <f t="shared" si="9"/>
        <v>4.135378750169627</v>
      </c>
      <c r="J41" s="52"/>
      <c r="K41" s="52">
        <f t="shared" si="10"/>
        <v>435.0660547219486</v>
      </c>
      <c r="L41" s="60">
        <f t="shared" si="11"/>
        <v>0.045446139463752866</v>
      </c>
    </row>
    <row r="42" spans="1:12" ht="19.5" customHeight="1">
      <c r="A42" s="58" t="s">
        <v>36</v>
      </c>
      <c r="B42" s="52">
        <v>6275.101706</v>
      </c>
      <c r="C42" s="52">
        <f t="shared" si="6"/>
        <v>0.8824466150951192</v>
      </c>
      <c r="D42" s="52">
        <f t="shared" si="7"/>
        <v>2.5778277543107024</v>
      </c>
      <c r="E42" s="52"/>
      <c r="F42" s="52"/>
      <c r="G42" s="59">
        <v>6604.861004</v>
      </c>
      <c r="H42" s="52">
        <f t="shared" si="8"/>
        <v>0.8707793017798288</v>
      </c>
      <c r="I42" s="52">
        <f t="shared" si="9"/>
        <v>2.7290978572113627</v>
      </c>
      <c r="J42" s="52"/>
      <c r="K42" s="52">
        <f t="shared" si="10"/>
        <v>329.75929799999994</v>
      </c>
      <c r="L42" s="60">
        <f t="shared" si="11"/>
        <v>0.05255043080571853</v>
      </c>
    </row>
    <row r="43" spans="1:12" s="33" customFormat="1" ht="19.5" customHeight="1">
      <c r="A43" s="58" t="s">
        <v>37</v>
      </c>
      <c r="B43" s="59">
        <f>B44+B45+B46+B47+B49+B48</f>
        <v>117591.42546900002</v>
      </c>
      <c r="C43" s="52">
        <f t="shared" si="6"/>
        <v>16.53648980224657</v>
      </c>
      <c r="D43" s="52">
        <f t="shared" si="7"/>
        <v>48.306856915658514</v>
      </c>
      <c r="E43" s="52"/>
      <c r="F43" s="52"/>
      <c r="G43" s="59">
        <f>G44+G45+G46+G47+G49+G48</f>
        <v>107953.35360066668</v>
      </c>
      <c r="H43" s="52">
        <f t="shared" si="8"/>
        <v>14.23247905084597</v>
      </c>
      <c r="I43" s="52">
        <f t="shared" si="9"/>
        <v>44.60582377311751</v>
      </c>
      <c r="J43" s="52"/>
      <c r="K43" s="52">
        <f t="shared" si="10"/>
        <v>-9638.07186833334</v>
      </c>
      <c r="L43" s="60">
        <f t="shared" si="11"/>
        <v>-0.0819623695341134</v>
      </c>
    </row>
    <row r="44" spans="1:12" ht="31.5" customHeight="1">
      <c r="A44" s="61" t="s">
        <v>38</v>
      </c>
      <c r="B44" s="37">
        <v>1584.7921110000316</v>
      </c>
      <c r="C44" s="37">
        <f t="shared" si="6"/>
        <v>0.22286402667294494</v>
      </c>
      <c r="D44" s="37">
        <f t="shared" si="7"/>
        <v>0.6510366333413065</v>
      </c>
      <c r="E44" s="37"/>
      <c r="F44" s="37"/>
      <c r="G44" s="62">
        <v>820.8957849400031</v>
      </c>
      <c r="H44" s="37">
        <f t="shared" si="8"/>
        <v>0.10822620763876112</v>
      </c>
      <c r="I44" s="37">
        <f t="shared" si="9"/>
        <v>0.339190321539975</v>
      </c>
      <c r="J44" s="37"/>
      <c r="K44" s="37">
        <f t="shared" si="10"/>
        <v>-763.8963260600285</v>
      </c>
      <c r="L44" s="38">
        <f t="shared" si="11"/>
        <v>-0.48201673945612755</v>
      </c>
    </row>
    <row r="45" spans="1:12" ht="15.75" customHeight="1">
      <c r="A45" s="63" t="s">
        <v>39</v>
      </c>
      <c r="B45" s="37">
        <v>11288.082840000001</v>
      </c>
      <c r="C45" s="64">
        <f t="shared" si="6"/>
        <v>1.5874054254047976</v>
      </c>
      <c r="D45" s="64">
        <f t="shared" si="7"/>
        <v>4.637173164872744</v>
      </c>
      <c r="E45" s="64"/>
      <c r="F45" s="64"/>
      <c r="G45" s="65">
        <v>10951.825319666668</v>
      </c>
      <c r="H45" s="64">
        <f t="shared" si="8"/>
        <v>1.4438794093166338</v>
      </c>
      <c r="I45" s="64">
        <f t="shared" si="9"/>
        <v>4.5252433010103434</v>
      </c>
      <c r="J45" s="64"/>
      <c r="K45" s="64">
        <f t="shared" si="10"/>
        <v>-336.25752033333265</v>
      </c>
      <c r="L45" s="66">
        <f t="shared" si="11"/>
        <v>-0.029788718341238973</v>
      </c>
    </row>
    <row r="46" spans="1:12" ht="33" customHeight="1">
      <c r="A46" s="61" t="s">
        <v>40</v>
      </c>
      <c r="B46" s="37">
        <v>24263.278867999998</v>
      </c>
      <c r="C46" s="37">
        <f t="shared" si="6"/>
        <v>3.412063949131398</v>
      </c>
      <c r="D46" s="37">
        <f t="shared" si="7"/>
        <v>9.967416721980179</v>
      </c>
      <c r="E46" s="31"/>
      <c r="F46" s="31"/>
      <c r="G46" s="62">
        <v>4019.74218706</v>
      </c>
      <c r="H46" s="37">
        <f t="shared" si="8"/>
        <v>0.529959418201714</v>
      </c>
      <c r="I46" s="37">
        <f t="shared" si="9"/>
        <v>1.6609387816948467</v>
      </c>
      <c r="J46" s="37"/>
      <c r="K46" s="37">
        <f t="shared" si="10"/>
        <v>-20243.536680939997</v>
      </c>
      <c r="L46" s="38">
        <f t="shared" si="11"/>
        <v>-0.8343281545363805</v>
      </c>
    </row>
    <row r="47" spans="1:12" ht="17.25" customHeight="1">
      <c r="A47" s="63" t="s">
        <v>41</v>
      </c>
      <c r="B47" s="37">
        <v>75961.961601</v>
      </c>
      <c r="C47" s="64">
        <f t="shared" si="6"/>
        <v>10.682277201450649</v>
      </c>
      <c r="D47" s="64">
        <f t="shared" si="7"/>
        <v>31.20536718946076</v>
      </c>
      <c r="E47" s="64"/>
      <c r="F47" s="64"/>
      <c r="G47" s="65">
        <v>81837.18018700002</v>
      </c>
      <c r="H47" s="64">
        <f t="shared" si="8"/>
        <v>10.789344784047465</v>
      </c>
      <c r="I47" s="64">
        <f t="shared" si="9"/>
        <v>33.81474234708391</v>
      </c>
      <c r="J47" s="64"/>
      <c r="K47" s="64">
        <f t="shared" si="10"/>
        <v>5875.218586000017</v>
      </c>
      <c r="L47" s="66">
        <f t="shared" si="11"/>
        <v>0.07734421889814214</v>
      </c>
    </row>
    <row r="48" spans="1:12" ht="48" customHeight="1">
      <c r="A48" s="67" t="s">
        <v>42</v>
      </c>
      <c r="B48" s="65">
        <v>495.744788</v>
      </c>
      <c r="C48" s="64">
        <f t="shared" si="6"/>
        <v>0.0697149354094704</v>
      </c>
      <c r="D48" s="64">
        <f t="shared" si="7"/>
        <v>0.20365322084570453</v>
      </c>
      <c r="E48" s="64"/>
      <c r="F48" s="64"/>
      <c r="G48" s="65">
        <v>6351.991338</v>
      </c>
      <c r="H48" s="64">
        <f t="shared" si="8"/>
        <v>0.8374411783783783</v>
      </c>
      <c r="I48" s="64">
        <f t="shared" si="9"/>
        <v>2.6246132869506993</v>
      </c>
      <c r="J48" s="64"/>
      <c r="K48" s="64">
        <f t="shared" si="10"/>
        <v>5856.24655</v>
      </c>
      <c r="L48" s="66">
        <f t="shared" si="11"/>
        <v>11.813026968223012</v>
      </c>
    </row>
    <row r="49" spans="1:12" ht="19.5" customHeight="1">
      <c r="A49" s="68" t="s">
        <v>43</v>
      </c>
      <c r="B49" s="37">
        <v>3997.5652609999997</v>
      </c>
      <c r="C49" s="37">
        <f t="shared" si="6"/>
        <v>0.5621642641773122</v>
      </c>
      <c r="D49" s="37">
        <f t="shared" si="7"/>
        <v>1.6422099851578256</v>
      </c>
      <c r="E49" s="37"/>
      <c r="F49" s="37"/>
      <c r="G49" s="62">
        <v>3971.7187840000006</v>
      </c>
      <c r="H49" s="37">
        <f t="shared" si="8"/>
        <v>0.5236280532630192</v>
      </c>
      <c r="I49" s="37">
        <f t="shared" si="9"/>
        <v>1.641095734837741</v>
      </c>
      <c r="J49" s="37"/>
      <c r="K49" s="37">
        <f t="shared" si="10"/>
        <v>-25.84647699999914</v>
      </c>
      <c r="L49" s="38">
        <f t="shared" si="11"/>
        <v>-0.006465554734567003</v>
      </c>
    </row>
    <row r="50" spans="1:12" ht="31.5" customHeight="1">
      <c r="A50" s="69" t="s">
        <v>44</v>
      </c>
      <c r="B50" s="70">
        <v>455.8746380000001</v>
      </c>
      <c r="C50" s="70">
        <f t="shared" si="6"/>
        <v>0.06410812924771628</v>
      </c>
      <c r="D50" s="52">
        <f t="shared" si="7"/>
        <v>0.1872744617348748</v>
      </c>
      <c r="E50" s="52"/>
      <c r="F50" s="52"/>
      <c r="G50" s="59">
        <v>444.47357</v>
      </c>
      <c r="H50" s="52">
        <f t="shared" si="8"/>
        <v>0.05859902043506922</v>
      </c>
      <c r="I50" s="52">
        <f t="shared" si="9"/>
        <v>0.1836544125212426</v>
      </c>
      <c r="J50" s="52"/>
      <c r="K50" s="52">
        <f t="shared" si="10"/>
        <v>-11.401068000000123</v>
      </c>
      <c r="L50" s="71">
        <f t="shared" si="11"/>
        <v>-0.025009217555989838</v>
      </c>
    </row>
    <row r="51" spans="1:12" s="33" customFormat="1" ht="19.5" customHeight="1">
      <c r="A51" s="57" t="s">
        <v>45</v>
      </c>
      <c r="B51" s="72">
        <v>18039.146477</v>
      </c>
      <c r="C51" s="52">
        <f t="shared" si="6"/>
        <v>2.5367849787379515</v>
      </c>
      <c r="D51" s="52">
        <f t="shared" si="7"/>
        <v>7.41052729201561</v>
      </c>
      <c r="E51" s="52"/>
      <c r="F51" s="52"/>
      <c r="G51" s="59">
        <v>19015.033616</v>
      </c>
      <c r="H51" s="52">
        <f t="shared" si="8"/>
        <v>2.5069259876071195</v>
      </c>
      <c r="I51" s="52">
        <f t="shared" si="9"/>
        <v>7.856923478752988</v>
      </c>
      <c r="J51" s="52"/>
      <c r="K51" s="52">
        <f t="shared" si="10"/>
        <v>975.8871390000022</v>
      </c>
      <c r="L51" s="60">
        <f t="shared" si="11"/>
        <v>0.05409829895467966</v>
      </c>
    </row>
    <row r="52" spans="1:12" ht="19.5" customHeight="1">
      <c r="A52" s="57" t="s">
        <v>46</v>
      </c>
      <c r="B52" s="72">
        <v>0</v>
      </c>
      <c r="C52" s="52">
        <f t="shared" si="6"/>
        <v>0</v>
      </c>
      <c r="D52" s="52">
        <f t="shared" si="7"/>
        <v>0</v>
      </c>
      <c r="E52" s="52"/>
      <c r="F52" s="52"/>
      <c r="G52" s="59">
        <v>0</v>
      </c>
      <c r="H52" s="52">
        <f t="shared" si="8"/>
        <v>0</v>
      </c>
      <c r="I52" s="52">
        <f t="shared" si="9"/>
        <v>0</v>
      </c>
      <c r="J52" s="52"/>
      <c r="K52" s="52">
        <f t="shared" si="10"/>
        <v>0</v>
      </c>
      <c r="L52" s="60"/>
    </row>
    <row r="53" spans="1:12" s="33" customFormat="1" ht="31.5">
      <c r="A53" s="73" t="s">
        <v>47</v>
      </c>
      <c r="B53" s="70">
        <v>-1036.759906</v>
      </c>
      <c r="C53" s="52">
        <f t="shared" si="6"/>
        <v>-0.145796086275583</v>
      </c>
      <c r="D53" s="52">
        <f t="shared" si="7"/>
        <v>-0.4259036084925815</v>
      </c>
      <c r="E53" s="52"/>
      <c r="F53" s="52"/>
      <c r="G53" s="59">
        <v>0</v>
      </c>
      <c r="H53" s="52">
        <f t="shared" si="8"/>
        <v>0</v>
      </c>
      <c r="I53" s="52">
        <f t="shared" si="9"/>
        <v>0</v>
      </c>
      <c r="J53" s="52"/>
      <c r="K53" s="52">
        <f t="shared" si="10"/>
        <v>1036.759906</v>
      </c>
      <c r="L53" s="60">
        <f>G53/B53-1</f>
        <v>-1</v>
      </c>
    </row>
    <row r="54" spans="1:12" s="33" customFormat="1" ht="9" customHeight="1">
      <c r="A54" s="74"/>
      <c r="B54" s="75"/>
      <c r="C54" s="31"/>
      <c r="D54" s="31"/>
      <c r="E54" s="31"/>
      <c r="F54" s="31"/>
      <c r="G54" s="46"/>
      <c r="H54" s="31"/>
      <c r="I54" s="31"/>
      <c r="J54" s="31"/>
      <c r="K54" s="52">
        <f>G54-B54</f>
        <v>0</v>
      </c>
      <c r="L54" s="60"/>
    </row>
    <row r="55" spans="1:12" s="17" customFormat="1" ht="24.75" customHeight="1" thickBot="1">
      <c r="A55" s="76" t="s">
        <v>48</v>
      </c>
      <c r="B55" s="86">
        <f>B11-B37</f>
        <v>-9630.749077000015</v>
      </c>
      <c r="C55" s="77">
        <f>B55/$B$9*100</f>
        <v>-1.3543401082572202</v>
      </c>
      <c r="D55" s="86">
        <v>0</v>
      </c>
      <c r="E55" s="86"/>
      <c r="F55" s="87"/>
      <c r="G55" s="86">
        <f>G11-G37</f>
        <v>-18294.338672368904</v>
      </c>
      <c r="H55" s="77">
        <f>G55/$G$9*100</f>
        <v>-2.4119101743400004</v>
      </c>
      <c r="I55" s="88">
        <v>0</v>
      </c>
      <c r="J55" s="87"/>
      <c r="K55" s="86">
        <f>G55-B55</f>
        <v>-8663.589595368889</v>
      </c>
      <c r="L55" s="77">
        <f>G55/B55-1</f>
        <v>0.8995758820109976</v>
      </c>
    </row>
    <row r="56" spans="7:11" ht="19.5" customHeight="1">
      <c r="G56" s="78"/>
      <c r="H56" s="78"/>
      <c r="I56" s="78"/>
      <c r="J56" s="78"/>
      <c r="K56" s="78"/>
    </row>
    <row r="57" spans="7:11" ht="19.5" customHeight="1">
      <c r="G57" s="78"/>
      <c r="H57" s="78"/>
      <c r="I57" s="78"/>
      <c r="J57" s="78"/>
      <c r="K57" s="78"/>
    </row>
    <row r="58" spans="7:11" ht="19.5" customHeight="1">
      <c r="G58" s="78"/>
      <c r="H58" s="78"/>
      <c r="I58" s="78"/>
      <c r="J58" s="78"/>
      <c r="K58" s="78"/>
    </row>
    <row r="59" spans="7:11" ht="19.5" customHeight="1">
      <c r="G59" s="78"/>
      <c r="H59" s="78"/>
      <c r="I59" s="78"/>
      <c r="J59" s="78"/>
      <c r="K59" s="78"/>
    </row>
    <row r="60" spans="7:11" ht="19.5" customHeight="1">
      <c r="G60" s="78"/>
      <c r="H60" s="78"/>
      <c r="I60" s="78"/>
      <c r="J60" s="78"/>
      <c r="K60" s="78"/>
    </row>
    <row r="61" spans="7:11" ht="19.5" customHeight="1">
      <c r="G61" s="78"/>
      <c r="H61" s="78"/>
      <c r="I61" s="78"/>
      <c r="J61" s="78"/>
      <c r="K61" s="78"/>
    </row>
  </sheetData>
  <sheetProtection/>
  <mergeCells count="4">
    <mergeCell ref="A3:L4"/>
    <mergeCell ref="B6:D6"/>
    <mergeCell ref="G6:I6"/>
    <mergeCell ref="K6:L6"/>
  </mergeCells>
  <printOptions horizontalCentered="1"/>
  <pageMargins left="0.15748031496062992" right="0.11811023622047245" top="0.03937007874015748" bottom="0" header="0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STOIAN</dc:creator>
  <cp:keywords/>
  <dc:description/>
  <cp:lastModifiedBy>ALINA-MIRELA RĂDUŢĂ</cp:lastModifiedBy>
  <cp:lastPrinted>2017-01-25T08:40:40Z</cp:lastPrinted>
  <dcterms:created xsi:type="dcterms:W3CDTF">2017-01-22T11:47:31Z</dcterms:created>
  <dcterms:modified xsi:type="dcterms:W3CDTF">2017-01-25T10:14:48Z</dcterms:modified>
  <cp:category/>
  <cp:version/>
  <cp:contentType/>
  <cp:contentStatus/>
</cp:coreProperties>
</file>