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<sst xmlns="http://schemas.openxmlformats.org/spreadsheetml/2006/main" count="57" uniqueCount="52">
  <si>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>Anexa nr.2</t>
  </si>
  <si>
    <t xml:space="preserve"> EXECUŢIA BUGETULUI GENERAL CONSOLIDAT </t>
  </si>
  <si>
    <t xml:space="preserve">    </t>
  </si>
  <si>
    <t xml:space="preserve">
 Realizări 1.01.-31.07.2019
</t>
  </si>
  <si>
    <t xml:space="preserve">
Realizări 1.01.-31.07.2020
</t>
  </si>
  <si>
    <t xml:space="preserve"> Diferenţe    2020
   faţă de      2019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</si>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</sst>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>
      <alignment horizontal="center" vertical="justify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0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0" fontId="25" fillId="33" borderId="0" xfId="0" applyFont="1" applyFill="1" applyAlignment="1">
      <alignment vertical="center" wrapText="1"/>
    </xf>
    <xf numFmtId="16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/>
      <protection/>
    </xf>
    <xf numFmtId="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iulie%202020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ulie in luna"/>
      <sheetName val="iulie 2020 "/>
      <sheetName val="UAT iulie 2020"/>
      <sheetName val="consolidari iulie"/>
      <sheetName val="iunie 2020  (valori)"/>
      <sheetName val="UAT iunie 2020 (valori)"/>
      <sheetName val="mai 2020  (valori) "/>
      <sheetName val="UAT mai 2020 (valori)"/>
      <sheetName val="Sinteza - An 2"/>
      <sheetName val="Sinteza - An 2 (engleza)"/>
      <sheetName val="2020 Engl"/>
      <sheetName val="2019 - 2020"/>
      <sheetName val="Sinteza-anexa program 9 luni "/>
      <sheetName val="program 9 luni .%.exec "/>
      <sheetName val="Progr.31.07.2020.(Liliana)"/>
      <sheetName val="Sinteza - Anexa program anual"/>
      <sheetName val="program %.exec"/>
      <sheetName val="dob_trez"/>
      <sheetName val="SPECIAL_CNAIR"/>
      <sheetName val="CNAIR_ex"/>
      <sheetName val="iulie 2019 "/>
      <sheetName val="iulie 2019 leg"/>
      <sheetName val="Sinteza-Anexa program 6 luni"/>
      <sheetName val="progr 6 luni % execuție  "/>
      <sheetName val="Sinteza - program 3 luni "/>
      <sheetName val="program trim I _%.exec"/>
      <sheetName val="decembrie 2019  (valori)"/>
      <sheetName val="decembrie 2018 situații fin.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65"/>
  <sheetViews>
    <sheetView showZeros="0" tabSelected="1" view="pageBreakPreview" zoomScale="75" zoomScaleNormal="75" zoomScaleSheetLayoutView="75" zoomScalePageLayoutView="0" workbookViewId="0" topLeftCell="A1">
      <selection activeCell="R12" sqref="R12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1" ht="16.5" customHeight="1" thickBot="1">
      <c r="A5" s="9"/>
      <c r="B5" s="10"/>
      <c r="C5" s="10"/>
      <c r="D5" s="10"/>
      <c r="E5" s="10"/>
      <c r="F5" s="10"/>
      <c r="G5" s="10"/>
      <c r="H5" s="10"/>
      <c r="I5" s="11"/>
      <c r="J5" s="11"/>
      <c r="K5" s="11"/>
    </row>
    <row r="6" spans="1:11" ht="11.25" customHeight="1" hidden="1">
      <c r="A6" s="5" t="s">
        <v>2</v>
      </c>
      <c r="B6" s="5"/>
      <c r="C6" s="5"/>
      <c r="D6" s="5"/>
      <c r="E6" s="12"/>
      <c r="F6" s="12"/>
      <c r="G6" s="13"/>
      <c r="H6" s="14"/>
      <c r="I6" s="14"/>
      <c r="J6" s="15"/>
      <c r="K6" s="14"/>
    </row>
    <row r="7" spans="1:12" ht="47.25" customHeight="1">
      <c r="A7" s="16"/>
      <c r="B7" s="17" t="s">
        <v>3</v>
      </c>
      <c r="C7" s="17"/>
      <c r="D7" s="17"/>
      <c r="E7" s="18"/>
      <c r="F7" s="19"/>
      <c r="G7" s="20" t="s">
        <v>4</v>
      </c>
      <c r="H7" s="20"/>
      <c r="I7" s="20"/>
      <c r="J7" s="21"/>
      <c r="K7" s="22" t="s">
        <v>5</v>
      </c>
      <c r="L7" s="23"/>
    </row>
    <row r="8" spans="1:12" s="31" customFormat="1" ht="33" customHeight="1">
      <c r="A8" s="25"/>
      <c r="B8" s="26" t="s">
        <v>6</v>
      </c>
      <c r="C8" s="27" t="s">
        <v>7</v>
      </c>
      <c r="D8" s="27" t="s">
        <v>8</v>
      </c>
      <c r="E8" s="28"/>
      <c r="F8" s="28"/>
      <c r="G8" s="26" t="s">
        <v>6</v>
      </c>
      <c r="H8" s="27" t="s">
        <v>7</v>
      </c>
      <c r="I8" s="27" t="s">
        <v>8</v>
      </c>
      <c r="J8" s="28"/>
      <c r="K8" s="29" t="s">
        <v>6</v>
      </c>
      <c r="L8" s="30" t="s">
        <v>9</v>
      </c>
    </row>
    <row r="9" spans="1:12" s="36" customFormat="1" ht="13.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4"/>
    </row>
    <row r="10" spans="1:12" s="36" customFormat="1" ht="18" customHeight="1">
      <c r="A10" s="37" t="s">
        <v>10</v>
      </c>
      <c r="B10" s="24">
        <v>1059803.2</v>
      </c>
      <c r="C10" s="24"/>
      <c r="D10" s="24"/>
      <c r="E10" s="24"/>
      <c r="F10" s="24"/>
      <c r="G10" s="24">
        <v>1057970</v>
      </c>
      <c r="H10" s="24"/>
      <c r="I10" s="24"/>
      <c r="J10" s="24"/>
      <c r="K10" s="24"/>
      <c r="L10" s="38"/>
    </row>
    <row r="11" spans="2:12" s="36" customFormat="1" ht="8.25" customHeight="1">
      <c r="B11" s="39"/>
      <c r="G11" s="41"/>
      <c r="H11" s="41"/>
      <c r="I11" s="41"/>
      <c r="J11" s="41"/>
      <c r="K11" s="41"/>
      <c r="L11" s="35"/>
    </row>
    <row r="12" spans="1:12" s="41" customFormat="1" ht="35.25" customHeight="1">
      <c r="A12" s="42" t="s">
        <v>11</v>
      </c>
      <c r="B12" s="43">
        <f>B13+B30+B31+B33+B34++B37+B32+B35+B36</f>
        <v>180070.04379402002</v>
      </c>
      <c r="C12" s="44">
        <f>B12/$B$10*100</f>
        <v>16.99089451645551</v>
      </c>
      <c r="D12" s="44">
        <f>B12/B$12*100</f>
        <v>100</v>
      </c>
      <c r="E12" s="44"/>
      <c r="F12" s="44"/>
      <c r="G12" s="43">
        <f>G13+G30+G31+G33+G34+G37+G32+G35+G36</f>
        <v>175147.84605745997</v>
      </c>
      <c r="H12" s="44">
        <f>G12/$G$10*100</f>
        <v>16.55508625551386</v>
      </c>
      <c r="I12" s="44">
        <f aca="true" t="shared" si="0" ref="I12:I32">G12/G$12*100</f>
        <v>100</v>
      </c>
      <c r="J12" s="44"/>
      <c r="K12" s="44">
        <f>G12-B12</f>
        <v>-4922.197736560047</v>
      </c>
      <c r="L12" s="45">
        <f>G12/B12-1</f>
        <v>-0.02733490608904665</v>
      </c>
    </row>
    <row r="13" spans="1:12" s="50" customFormat="1" ht="24.75" customHeight="1">
      <c r="A13" s="46" t="s">
        <v>12</v>
      </c>
      <c r="B13" s="47">
        <f>B14+B27+B28</f>
        <v>170977.24644302</v>
      </c>
      <c r="C13" s="48">
        <f aca="true" t="shared" si="1" ref="C13:C28">B13/$B$10*100</f>
        <v>16.13292415450529</v>
      </c>
      <c r="D13" s="48">
        <f>B13/B$12*100</f>
        <v>94.95041087378134</v>
      </c>
      <c r="E13" s="48"/>
      <c r="F13" s="48"/>
      <c r="G13" s="47">
        <f>G14+G27+G28</f>
        <v>164270.55443246002</v>
      </c>
      <c r="H13" s="48">
        <f aca="true" t="shared" si="2" ref="H13:H28">G13/$G$10*100</f>
        <v>15.526957705082376</v>
      </c>
      <c r="I13" s="48">
        <f t="shared" si="0"/>
        <v>93.78965150308986</v>
      </c>
      <c r="J13" s="48"/>
      <c r="K13" s="48">
        <f>G13-B13</f>
        <v>-6706.692010559986</v>
      </c>
      <c r="L13" s="49">
        <f>G13/B13-1</f>
        <v>-0.039225640546241114</v>
      </c>
    </row>
    <row r="14" spans="1:12" s="50" customFormat="1" ht="25.5" customHeight="1">
      <c r="A14" s="51" t="s">
        <v>13</v>
      </c>
      <c r="B14" s="47">
        <f>B15+B19+B20+B25+B26</f>
        <v>88454.90823099998</v>
      </c>
      <c r="C14" s="48">
        <f t="shared" si="1"/>
        <v>8.346352250210225</v>
      </c>
      <c r="D14" s="48">
        <f aca="true" t="shared" si="3" ref="D14:D34">B14/B$12*100</f>
        <v>49.12250053772547</v>
      </c>
      <c r="E14" s="48"/>
      <c r="F14" s="48"/>
      <c r="G14" s="47">
        <f>G15+G19+G20+G25+G26</f>
        <v>83908.32275100001</v>
      </c>
      <c r="H14" s="48">
        <f t="shared" si="2"/>
        <v>7.931068248721609</v>
      </c>
      <c r="I14" s="48">
        <f t="shared" si="0"/>
        <v>47.90713939095351</v>
      </c>
      <c r="J14" s="48"/>
      <c r="K14" s="48">
        <f>G14-B14</f>
        <v>-4546.585479999965</v>
      </c>
      <c r="L14" s="49">
        <f>G14/B14-1</f>
        <v>-0.05140003614187871</v>
      </c>
    </row>
    <row r="15" spans="1:12" s="50" customFormat="1" ht="40.5" customHeight="1">
      <c r="A15" s="52" t="s">
        <v>14</v>
      </c>
      <c r="B15" s="47">
        <f>B16+B17+B18</f>
        <v>27928.645452</v>
      </c>
      <c r="C15" s="48">
        <f t="shared" si="1"/>
        <v>2.6352671375213816</v>
      </c>
      <c r="D15" s="48">
        <f t="shared" si="3"/>
        <v>15.50987874693208</v>
      </c>
      <c r="E15" s="48"/>
      <c r="F15" s="48"/>
      <c r="G15" s="47">
        <f>G16+G17+G18</f>
        <v>26637.557851000005</v>
      </c>
      <c r="H15" s="48">
        <f t="shared" si="2"/>
        <v>2.517798978326418</v>
      </c>
      <c r="I15" s="48">
        <f t="shared" si="0"/>
        <v>15.208612866561397</v>
      </c>
      <c r="J15" s="48"/>
      <c r="K15" s="48">
        <f>G15-B15</f>
        <v>-1291.0876009999956</v>
      </c>
      <c r="L15" s="49">
        <f>G15/B15-1</f>
        <v>-0.046228078021862684</v>
      </c>
    </row>
    <row r="16" spans="1:12" ht="25.5" customHeight="1">
      <c r="A16" s="53" t="s">
        <v>15</v>
      </c>
      <c r="B16" s="54">
        <v>12011.551</v>
      </c>
      <c r="C16" s="54">
        <f t="shared" si="1"/>
        <v>1.1333756116229883</v>
      </c>
      <c r="D16" s="54">
        <f t="shared" si="3"/>
        <v>6.670488187218897</v>
      </c>
      <c r="E16" s="54"/>
      <c r="F16" s="54"/>
      <c r="G16" s="54">
        <v>10236.32</v>
      </c>
      <c r="H16" s="54">
        <f t="shared" si="2"/>
        <v>0.967543503123907</v>
      </c>
      <c r="I16" s="54">
        <f t="shared" si="0"/>
        <v>5.844388172859297</v>
      </c>
      <c r="J16" s="54"/>
      <c r="K16" s="54">
        <f>G16-B16</f>
        <v>-1775.2309999999998</v>
      </c>
      <c r="L16" s="55">
        <f>G16/B16-1</f>
        <v>-0.14779365295955538</v>
      </c>
    </row>
    <row r="17" spans="1:12" ht="18" customHeight="1">
      <c r="A17" s="53" t="s">
        <v>16</v>
      </c>
      <c r="B17" s="54">
        <v>13469.809452</v>
      </c>
      <c r="C17" s="54">
        <f t="shared" si="1"/>
        <v>1.270972710027673</v>
      </c>
      <c r="D17" s="54">
        <f t="shared" si="3"/>
        <v>7.480316641344273</v>
      </c>
      <c r="E17" s="54"/>
      <c r="F17" s="54"/>
      <c r="G17" s="54">
        <v>14344.691851000001</v>
      </c>
      <c r="H17" s="54">
        <f t="shared" si="2"/>
        <v>1.3558694340104163</v>
      </c>
      <c r="I17" s="54">
        <f t="shared" si="0"/>
        <v>8.19004753635052</v>
      </c>
      <c r="J17" s="54"/>
      <c r="K17" s="54">
        <f>G17-B17</f>
        <v>874.8823990000019</v>
      </c>
      <c r="L17" s="55">
        <f>G17/B17-1</f>
        <v>0.06495135674470132</v>
      </c>
    </row>
    <row r="18" spans="1:12" ht="36.75" customHeight="1">
      <c r="A18" s="56" t="s">
        <v>17</v>
      </c>
      <c r="B18" s="54">
        <v>2447.285</v>
      </c>
      <c r="C18" s="54">
        <f t="shared" si="1"/>
        <v>0.23091881587072013</v>
      </c>
      <c r="D18" s="54">
        <f t="shared" si="3"/>
        <v>1.3590739183689098</v>
      </c>
      <c r="E18" s="54"/>
      <c r="F18" s="54"/>
      <c r="G18" s="54">
        <v>2056.5460000000003</v>
      </c>
      <c r="H18" s="54">
        <f t="shared" si="2"/>
        <v>0.19438604119209432</v>
      </c>
      <c r="I18" s="54">
        <f t="shared" si="0"/>
        <v>1.1741771573515773</v>
      </c>
      <c r="J18" s="54"/>
      <c r="K18" s="54">
        <f>G18-B18</f>
        <v>-390.7389999999996</v>
      </c>
      <c r="L18" s="55">
        <f>G18/B18-1</f>
        <v>-0.15966223794940093</v>
      </c>
    </row>
    <row r="19" spans="1:12" ht="24" customHeight="1">
      <c r="A19" s="52" t="s">
        <v>18</v>
      </c>
      <c r="B19" s="48">
        <v>4242.971</v>
      </c>
      <c r="C19" s="48">
        <f t="shared" si="1"/>
        <v>0.40035461300739605</v>
      </c>
      <c r="D19" s="48">
        <f t="shared" si="3"/>
        <v>2.3562892031355775</v>
      </c>
      <c r="E19" s="48"/>
      <c r="F19" s="48"/>
      <c r="G19" s="48">
        <v>4288.649</v>
      </c>
      <c r="H19" s="48">
        <f t="shared" si="2"/>
        <v>0.4053658421316295</v>
      </c>
      <c r="I19" s="48">
        <f t="shared" si="0"/>
        <v>2.448587919598533</v>
      </c>
      <c r="J19" s="48"/>
      <c r="K19" s="48">
        <f>G19-B19</f>
        <v>45.67800000000079</v>
      </c>
      <c r="L19" s="49">
        <f>G19/B19-1</f>
        <v>0.010765569691614907</v>
      </c>
    </row>
    <row r="20" spans="1:12" ht="23.25" customHeight="1">
      <c r="A20" s="57" t="s">
        <v>19</v>
      </c>
      <c r="B20" s="47">
        <f>B21+B22+B23+B24</f>
        <v>55047.33177899999</v>
      </c>
      <c r="C20" s="48">
        <f>B20/$B$10*100</f>
        <v>5.194108847661528</v>
      </c>
      <c r="D20" s="48">
        <f t="shared" si="3"/>
        <v>30.569955234735204</v>
      </c>
      <c r="E20" s="48"/>
      <c r="F20" s="48"/>
      <c r="G20" s="47">
        <f>G21+G22+G23+G24</f>
        <v>51751.782900000006</v>
      </c>
      <c r="H20" s="48">
        <f t="shared" si="2"/>
        <v>4.89161156743575</v>
      </c>
      <c r="I20" s="48">
        <f t="shared" si="0"/>
        <v>29.54748463365175</v>
      </c>
      <c r="J20" s="48"/>
      <c r="K20" s="48">
        <f>G20-B20</f>
        <v>-3295.548878999987</v>
      </c>
      <c r="L20" s="49">
        <f>G20/B20-1</f>
        <v>-0.059867549842937295</v>
      </c>
    </row>
    <row r="21" spans="1:12" ht="20.25" customHeight="1">
      <c r="A21" s="53" t="s">
        <v>20</v>
      </c>
      <c r="B21" s="40">
        <v>35734.522</v>
      </c>
      <c r="C21" s="54">
        <f t="shared" si="1"/>
        <v>3.3718073317763144</v>
      </c>
      <c r="D21" s="54">
        <f t="shared" si="3"/>
        <v>19.844789975658745</v>
      </c>
      <c r="E21" s="54"/>
      <c r="F21" s="54"/>
      <c r="G21" s="54">
        <v>29856.506999999998</v>
      </c>
      <c r="H21" s="54">
        <f t="shared" si="2"/>
        <v>2.8220561074510617</v>
      </c>
      <c r="I21" s="54">
        <f>G21/G$12*100</f>
        <v>17.04645970365237</v>
      </c>
      <c r="J21" s="54"/>
      <c r="K21" s="54">
        <f>G21-B21</f>
        <v>-5878.014999999999</v>
      </c>
      <c r="L21" s="55">
        <f>G21/B21-1</f>
        <v>-0.1644912166447896</v>
      </c>
    </row>
    <row r="22" spans="1:12" ht="18" customHeight="1">
      <c r="A22" s="53" t="s">
        <v>21</v>
      </c>
      <c r="B22" s="40">
        <v>16983.495</v>
      </c>
      <c r="C22" s="54">
        <f t="shared" si="1"/>
        <v>1.602514032794013</v>
      </c>
      <c r="D22" s="54">
        <f t="shared" si="3"/>
        <v>9.43160485895545</v>
      </c>
      <c r="E22" s="54"/>
      <c r="F22" s="54"/>
      <c r="G22" s="54">
        <v>16572.785</v>
      </c>
      <c r="H22" s="54">
        <f t="shared" si="2"/>
        <v>1.566470221272815</v>
      </c>
      <c r="I22" s="54">
        <f t="shared" si="0"/>
        <v>9.462168889341088</v>
      </c>
      <c r="J22" s="54"/>
      <c r="K22" s="54">
        <f>G22-B22</f>
        <v>-410.7099999999991</v>
      </c>
      <c r="L22" s="55">
        <f>G22/B22-1</f>
        <v>-0.024182890506341592</v>
      </c>
    </row>
    <row r="23" spans="1:12" s="59" customFormat="1" ht="30" customHeight="1">
      <c r="A23" s="58" t="s">
        <v>22</v>
      </c>
      <c r="B23" s="40">
        <v>2476.770779</v>
      </c>
      <c r="C23" s="54">
        <f t="shared" si="1"/>
        <v>0.23370100967802324</v>
      </c>
      <c r="D23" s="54">
        <f t="shared" si="3"/>
        <v>1.3754485348119028</v>
      </c>
      <c r="E23" s="54"/>
      <c r="F23" s="54"/>
      <c r="G23" s="54">
        <v>2944.5619</v>
      </c>
      <c r="H23" s="54">
        <f t="shared" si="2"/>
        <v>0.2783218711305614</v>
      </c>
      <c r="I23" s="54">
        <f t="shared" si="0"/>
        <v>1.6811864754728363</v>
      </c>
      <c r="J23" s="54"/>
      <c r="K23" s="54">
        <f>G23-B23</f>
        <v>467.7911210000002</v>
      </c>
      <c r="L23" s="55">
        <f>G23/B23-1</f>
        <v>0.18887138243324708</v>
      </c>
    </row>
    <row r="24" spans="1:12" ht="52.5" customHeight="1">
      <c r="A24" s="58" t="s">
        <v>23</v>
      </c>
      <c r="B24" s="40">
        <v>-147.45600000000013</v>
      </c>
      <c r="C24" s="54">
        <f t="shared" si="1"/>
        <v>-0.013913526586822926</v>
      </c>
      <c r="D24" s="54">
        <f t="shared" si="3"/>
        <v>-0.08188813469089468</v>
      </c>
      <c r="E24" s="54"/>
      <c r="F24" s="54"/>
      <c r="G24" s="54">
        <v>2377.929</v>
      </c>
      <c r="H24" s="54">
        <f t="shared" si="2"/>
        <v>0.2247633675813114</v>
      </c>
      <c r="I24" s="54">
        <f t="shared" si="0"/>
        <v>1.3576695651854511</v>
      </c>
      <c r="J24" s="54"/>
      <c r="K24" s="54">
        <f>G24-B24</f>
        <v>2525.385</v>
      </c>
      <c r="L24" s="55">
        <f>G24/B24-1</f>
        <v>-17.126363118489568</v>
      </c>
    </row>
    <row r="25" spans="1:12" s="50" customFormat="1" ht="35.25" customHeight="1">
      <c r="A25" s="57" t="s">
        <v>24</v>
      </c>
      <c r="B25" s="60">
        <v>689.461</v>
      </c>
      <c r="C25" s="48">
        <f t="shared" si="1"/>
        <v>0.06505556880749182</v>
      </c>
      <c r="D25" s="48">
        <f t="shared" si="3"/>
        <v>0.3828848960511534</v>
      </c>
      <c r="E25" s="48"/>
      <c r="F25" s="48"/>
      <c r="G25" s="48">
        <v>654.83</v>
      </c>
      <c r="H25" s="48">
        <f t="shared" si="2"/>
        <v>0.0618949497622806</v>
      </c>
      <c r="I25" s="48">
        <f t="shared" si="0"/>
        <v>0.37387271082121837</v>
      </c>
      <c r="J25" s="48"/>
      <c r="K25" s="48">
        <f>G25-B25</f>
        <v>-34.63099999999997</v>
      </c>
      <c r="L25" s="49">
        <f>G25/B25-1</f>
        <v>-0.05022909200085279</v>
      </c>
    </row>
    <row r="26" spans="1:12" s="50" customFormat="1" ht="17.25" customHeight="1">
      <c r="A26" s="61" t="s">
        <v>25</v>
      </c>
      <c r="B26" s="60">
        <v>546.499</v>
      </c>
      <c r="C26" s="48">
        <f t="shared" si="1"/>
        <v>0.051566083212430384</v>
      </c>
      <c r="D26" s="48">
        <f t="shared" si="3"/>
        <v>0.3034924568714682</v>
      </c>
      <c r="E26" s="48"/>
      <c r="F26" s="48"/>
      <c r="G26" s="48">
        <v>575.503</v>
      </c>
      <c r="H26" s="48">
        <f t="shared" si="2"/>
        <v>0.05439691106553117</v>
      </c>
      <c r="I26" s="48">
        <f t="shared" si="0"/>
        <v>0.32858126032060786</v>
      </c>
      <c r="J26" s="48"/>
      <c r="K26" s="48">
        <f>G26-B26</f>
        <v>29.00400000000002</v>
      </c>
      <c r="L26" s="49">
        <f>G26/B26-1</f>
        <v>0.05307237524679831</v>
      </c>
    </row>
    <row r="27" spans="1:12" s="50" customFormat="1" ht="18" customHeight="1">
      <c r="A27" s="62" t="s">
        <v>26</v>
      </c>
      <c r="B27" s="60">
        <v>64772.389921000016</v>
      </c>
      <c r="C27" s="48">
        <f>B27/$B$10*100</f>
        <v>6.11173753023203</v>
      </c>
      <c r="D27" s="48">
        <f t="shared" si="3"/>
        <v>35.97066372410748</v>
      </c>
      <c r="E27" s="48"/>
      <c r="F27" s="48"/>
      <c r="G27" s="48">
        <v>64782.647302</v>
      </c>
      <c r="H27" s="48">
        <f t="shared" si="2"/>
        <v>6.1232971919808685</v>
      </c>
      <c r="I27" s="48">
        <f>G27/G$12*100</f>
        <v>36.98740735912164</v>
      </c>
      <c r="J27" s="48"/>
      <c r="K27" s="48">
        <f>G27-B27</f>
        <v>10.257380999981251</v>
      </c>
      <c r="L27" s="49">
        <f>G27/B27-1</f>
        <v>0.00015836039109395905</v>
      </c>
    </row>
    <row r="28" spans="1:12" s="50" customFormat="1" ht="18" customHeight="1">
      <c r="A28" s="64" t="s">
        <v>27</v>
      </c>
      <c r="B28" s="60">
        <v>17749.948291020002</v>
      </c>
      <c r="C28" s="48">
        <f t="shared" si="1"/>
        <v>1.6748343740630338</v>
      </c>
      <c r="D28" s="48">
        <f t="shared" si="3"/>
        <v>9.85724661194838</v>
      </c>
      <c r="E28" s="48"/>
      <c r="F28" s="48"/>
      <c r="G28" s="48">
        <v>15579.584379460002</v>
      </c>
      <c r="H28" s="48">
        <f t="shared" si="2"/>
        <v>1.4725922643798974</v>
      </c>
      <c r="I28" s="48">
        <f>G28/G$12*100</f>
        <v>8.895104753014706</v>
      </c>
      <c r="J28" s="48"/>
      <c r="K28" s="48">
        <f>G28-B28</f>
        <v>-2170.36391156</v>
      </c>
      <c r="L28" s="49">
        <f>G28/B28-1</f>
        <v>-0.12227437939399655</v>
      </c>
    </row>
    <row r="29" spans="1:12" s="50" customFormat="1" ht="21" customHeight="1" hidden="1">
      <c r="A29" s="65"/>
      <c r="B29" s="60"/>
      <c r="C29" s="48"/>
      <c r="D29" s="48"/>
      <c r="E29" s="48"/>
      <c r="F29" s="48"/>
      <c r="G29" s="48"/>
      <c r="H29" s="48"/>
      <c r="I29" s="48"/>
      <c r="J29" s="48"/>
      <c r="K29" s="48"/>
      <c r="L29" s="49"/>
    </row>
    <row r="30" spans="1:12" s="50" customFormat="1" ht="19.5" customHeight="1">
      <c r="A30" s="66" t="s">
        <v>28</v>
      </c>
      <c r="B30" s="60">
        <v>432.53499999999997</v>
      </c>
      <c r="C30" s="48">
        <f>B30/$B$10*100</f>
        <v>0.04081276599278054</v>
      </c>
      <c r="D30" s="48">
        <f t="shared" si="3"/>
        <v>0.24020375121070756</v>
      </c>
      <c r="E30" s="48"/>
      <c r="F30" s="48"/>
      <c r="G30" s="48">
        <v>389.728</v>
      </c>
      <c r="H30" s="48">
        <f>G30/$G$10*100</f>
        <v>0.036837339433065205</v>
      </c>
      <c r="I30" s="48">
        <f t="shared" si="0"/>
        <v>0.22251372698705282</v>
      </c>
      <c r="J30" s="48"/>
      <c r="K30" s="48">
        <f>G30-B30</f>
        <v>-42.80699999999996</v>
      </c>
      <c r="L30" s="49">
        <f>G30/B30-1</f>
        <v>-0.09896771359543155</v>
      </c>
    </row>
    <row r="31" spans="1:12" s="50" customFormat="1" ht="18" customHeight="1">
      <c r="A31" s="66" t="s">
        <v>29</v>
      </c>
      <c r="B31" s="60">
        <v>13.215171</v>
      </c>
      <c r="C31" s="48">
        <f>B31/$B$10*100</f>
        <v>0.001246945753702197</v>
      </c>
      <c r="D31" s="48">
        <f t="shared" si="3"/>
        <v>0.007338905862163657</v>
      </c>
      <c r="E31" s="48"/>
      <c r="F31" s="48"/>
      <c r="G31" s="48">
        <v>0.342828</v>
      </c>
      <c r="H31" s="48">
        <f>G31/$G$10*100</f>
        <v>3.2404321483595946E-05</v>
      </c>
      <c r="I31" s="48">
        <f t="shared" si="0"/>
        <v>0.00019573634944247613</v>
      </c>
      <c r="J31" s="48"/>
      <c r="K31" s="48">
        <f>G31-B31</f>
        <v>-12.872342999999999</v>
      </c>
      <c r="L31" s="49">
        <f>G31/B31-1</f>
        <v>-0.9740579974334044</v>
      </c>
    </row>
    <row r="32" spans="1:12" s="50" customFormat="1" ht="34.5" customHeight="1">
      <c r="A32" s="67" t="s">
        <v>30</v>
      </c>
      <c r="B32" s="60">
        <v>102.123991</v>
      </c>
      <c r="C32" s="48">
        <f>B32/$B$10*100</f>
        <v>0.009636127820712374</v>
      </c>
      <c r="D32" s="48">
        <f t="shared" si="3"/>
        <v>0.05671348151434807</v>
      </c>
      <c r="E32" s="48"/>
      <c r="F32" s="48"/>
      <c r="G32" s="48">
        <v>16.676845999999998</v>
      </c>
      <c r="H32" s="48">
        <f>G32/$G$10*100</f>
        <v>0.0015763061334442372</v>
      </c>
      <c r="I32" s="48">
        <f t="shared" si="0"/>
        <v>0.009521582123555718</v>
      </c>
      <c r="J32" s="48"/>
      <c r="K32" s="48">
        <f>G32-B32</f>
        <v>-85.447145</v>
      </c>
      <c r="L32" s="49">
        <f>G32/B32-1</f>
        <v>-0.8367000169431295</v>
      </c>
    </row>
    <row r="33" spans="1:12" s="50" customFormat="1" ht="16.5" customHeight="1">
      <c r="A33" s="68" t="s">
        <v>31</v>
      </c>
      <c r="B33" s="60"/>
      <c r="C33" s="48"/>
      <c r="D33" s="48"/>
      <c r="E33" s="48"/>
      <c r="F33" s="48"/>
      <c r="G33" s="48"/>
      <c r="H33" s="48"/>
      <c r="I33" s="48"/>
      <c r="J33" s="48"/>
      <c r="K33" s="48"/>
      <c r="L33" s="49"/>
    </row>
    <row r="34" spans="1:12" ht="18" customHeight="1">
      <c r="A34" s="66" t="s">
        <v>32</v>
      </c>
      <c r="B34" s="68">
        <v>-113.378773</v>
      </c>
      <c r="C34" s="68">
        <f>B34/$B$10*100</f>
        <v>-0.010698096873079831</v>
      </c>
      <c r="D34" s="68">
        <f t="shared" si="3"/>
        <v>-0.06296370601747209</v>
      </c>
      <c r="E34" s="68"/>
      <c r="F34" s="68"/>
      <c r="G34" s="68">
        <v>-29.672018</v>
      </c>
      <c r="H34" s="68">
        <f>G34/$G$10*100</f>
        <v>-0.0028046180893598117</v>
      </c>
      <c r="I34" s="68">
        <f>G34/G$12*100</f>
        <v>-0.01694112640715298</v>
      </c>
      <c r="J34" s="68"/>
      <c r="K34" s="68">
        <f>G34-B34</f>
        <v>83.70675499999999</v>
      </c>
      <c r="L34" s="49">
        <f>G34/B34-1</f>
        <v>-0.7382930048114033</v>
      </c>
    </row>
    <row r="35" spans="1:12" ht="18.75" customHeight="1">
      <c r="A35" s="69" t="s">
        <v>33</v>
      </c>
      <c r="B35" s="60">
        <v>107.469</v>
      </c>
      <c r="C35" s="60">
        <f>B35/$B$10*100</f>
        <v>0.010140467588699487</v>
      </c>
      <c r="D35" s="60">
        <f>B35/B$12*100</f>
        <v>0.05968177589990066</v>
      </c>
      <c r="E35" s="47"/>
      <c r="F35" s="48"/>
      <c r="G35" s="60">
        <v>11.100999999999999</v>
      </c>
      <c r="H35" s="60">
        <f>G35/$G$10*100</f>
        <v>0.0010492736088925016</v>
      </c>
      <c r="I35" s="60">
        <f>G35/G$12*100</f>
        <v>0.006338073947171547</v>
      </c>
      <c r="J35" s="60"/>
      <c r="K35" s="60">
        <f>G35-B35</f>
        <v>-96.368</v>
      </c>
      <c r="L35" s="49">
        <f>G35/B35-1</f>
        <v>-0.896705096353367</v>
      </c>
    </row>
    <row r="36" spans="1:12" ht="48" customHeight="1">
      <c r="A36" s="71" t="s">
        <v>34</v>
      </c>
      <c r="B36" s="60">
        <v>8550.832962000002</v>
      </c>
      <c r="C36" s="60">
        <f>B36/$B$10*100</f>
        <v>0.8068321516674042</v>
      </c>
      <c r="D36" s="60">
        <f>B36/B$12*100</f>
        <v>4.748614917749006</v>
      </c>
      <c r="E36" s="60"/>
      <c r="F36" s="60"/>
      <c r="G36" s="60">
        <v>10489.114968999997</v>
      </c>
      <c r="H36" s="60">
        <f>G36/$G$10*100</f>
        <v>0.9914378450239606</v>
      </c>
      <c r="I36" s="60">
        <f>G36/G$12*100</f>
        <v>5.988720503910097</v>
      </c>
      <c r="J36" s="60"/>
      <c r="K36" s="60">
        <f>G36-B36</f>
        <v>1938.2820069999943</v>
      </c>
      <c r="L36" s="49">
        <f>G36/B36-1</f>
        <v>0.2266775664562437</v>
      </c>
    </row>
    <row r="37" spans="1:12" ht="10.5" customHeight="1">
      <c r="A37" s="72"/>
      <c r="B37" s="47"/>
      <c r="C37" s="47"/>
      <c r="D37" s="47"/>
      <c r="E37" s="47"/>
      <c r="F37" s="48"/>
      <c r="G37" s="63"/>
      <c r="H37" s="48"/>
      <c r="I37" s="48"/>
      <c r="J37" s="48"/>
      <c r="K37" s="48"/>
      <c r="L37" s="70"/>
    </row>
    <row r="38" spans="1:12" s="50" customFormat="1" ht="33" customHeight="1">
      <c r="A38" s="42" t="s">
        <v>35</v>
      </c>
      <c r="B38" s="73">
        <f>B39+B52+B53+B54+B55</f>
        <v>198206.44182164004</v>
      </c>
      <c r="C38" s="44">
        <f>B38/$B$10*100</f>
        <v>18.702193182813566</v>
      </c>
      <c r="D38" s="44">
        <f>B38/B$38*100</f>
        <v>100</v>
      </c>
      <c r="E38" s="44"/>
      <c r="F38" s="44"/>
      <c r="G38" s="73">
        <f>G39+G52+G53+G54+G55</f>
        <v>224830.76898094997</v>
      </c>
      <c r="H38" s="44">
        <f aca="true" t="shared" si="4" ref="H38:H50">G38/$G$10*100</f>
        <v>21.25114785683431</v>
      </c>
      <c r="I38" s="44">
        <f aca="true" t="shared" si="5" ref="I38:I54">G38/G$38*100</f>
        <v>100</v>
      </c>
      <c r="J38" s="44"/>
      <c r="K38" s="44">
        <f>G38-B38</f>
        <v>26624.327159309934</v>
      </c>
      <c r="L38" s="45">
        <f>G38/B38-1</f>
        <v>0.13432624547727046</v>
      </c>
    </row>
    <row r="39" spans="1:12" s="50" customFormat="1" ht="19.5" customHeight="1">
      <c r="A39" s="74" t="s">
        <v>36</v>
      </c>
      <c r="B39" s="63">
        <f>B40+B41+B42+B43+B44+B51</f>
        <v>188710.29725464003</v>
      </c>
      <c r="C39" s="48">
        <f aca="true" t="shared" si="6" ref="C39:C53">B39/$B$10*100</f>
        <v>17.806164130721633</v>
      </c>
      <c r="D39" s="48">
        <f aca="true" t="shared" si="7" ref="D39:D54">B39/B$38*100</f>
        <v>95.20896269580112</v>
      </c>
      <c r="E39" s="48"/>
      <c r="F39" s="48"/>
      <c r="G39" s="63">
        <f>G40+G41+G42+G43+G44+G51</f>
        <v>214083.11464314998</v>
      </c>
      <c r="H39" s="48">
        <f t="shared" si="4"/>
        <v>20.235272705572935</v>
      </c>
      <c r="I39" s="48">
        <f t="shared" si="5"/>
        <v>95.21966927101928</v>
      </c>
      <c r="J39" s="48"/>
      <c r="K39" s="48">
        <f>G39-B39</f>
        <v>25372.817388509953</v>
      </c>
      <c r="L39" s="49">
        <f>G39/B39-1</f>
        <v>0.13445380436380017</v>
      </c>
    </row>
    <row r="40" spans="1:12" ht="19.5" customHeight="1">
      <c r="A40" s="75" t="s">
        <v>37</v>
      </c>
      <c r="B40" s="68">
        <v>59764.13147099999</v>
      </c>
      <c r="C40" s="68">
        <f>B40/$B$10*100</f>
        <v>5.639172581381146</v>
      </c>
      <c r="D40" s="68">
        <f t="shared" si="7"/>
        <v>30.152466752205726</v>
      </c>
      <c r="E40" s="68"/>
      <c r="F40" s="68"/>
      <c r="G40" s="76">
        <v>63167.430643</v>
      </c>
      <c r="H40" s="68">
        <f t="shared" si="4"/>
        <v>5.970625881924818</v>
      </c>
      <c r="I40" s="68">
        <f t="shared" si="5"/>
        <v>28.095545342529256</v>
      </c>
      <c r="J40" s="68"/>
      <c r="K40" s="68">
        <f>G40-B40</f>
        <v>3403.2991720000064</v>
      </c>
      <c r="L40" s="77">
        <f>G40/B40-1</f>
        <v>0.056945513776125445</v>
      </c>
    </row>
    <row r="41" spans="1:12" ht="17.25" customHeight="1">
      <c r="A41" s="75" t="s">
        <v>38</v>
      </c>
      <c r="B41" s="68">
        <v>26141.218146000003</v>
      </c>
      <c r="C41" s="68">
        <f t="shared" si="6"/>
        <v>2.4666106071391374</v>
      </c>
      <c r="D41" s="68">
        <f t="shared" si="7"/>
        <v>13.188884228860578</v>
      </c>
      <c r="E41" s="68"/>
      <c r="F41" s="68"/>
      <c r="G41" s="76">
        <v>30074.965222</v>
      </c>
      <c r="H41" s="68">
        <f t="shared" si="4"/>
        <v>2.8427049180978665</v>
      </c>
      <c r="I41" s="68">
        <f t="shared" si="5"/>
        <v>13.376712341604927</v>
      </c>
      <c r="J41" s="68"/>
      <c r="K41" s="68">
        <f>G41-B41</f>
        <v>3933.747075999996</v>
      </c>
      <c r="L41" s="77">
        <f>G41/B41-1</f>
        <v>0.1504806338415381</v>
      </c>
    </row>
    <row r="42" spans="1:12" ht="19.5" customHeight="1">
      <c r="A42" s="75" t="s">
        <v>39</v>
      </c>
      <c r="B42" s="68">
        <v>8333.358629639999</v>
      </c>
      <c r="C42" s="68">
        <f t="shared" si="6"/>
        <v>0.7863118954198288</v>
      </c>
      <c r="D42" s="68">
        <f t="shared" si="7"/>
        <v>4.2043833454913315</v>
      </c>
      <c r="E42" s="68"/>
      <c r="F42" s="68"/>
      <c r="G42" s="76">
        <v>10022.139705149997</v>
      </c>
      <c r="H42" s="68">
        <f t="shared" si="4"/>
        <v>0.9472990448831249</v>
      </c>
      <c r="I42" s="68">
        <f t="shared" si="5"/>
        <v>4.457637071018148</v>
      </c>
      <c r="J42" s="68"/>
      <c r="K42" s="68">
        <f>G42-B42</f>
        <v>1688.7810755099981</v>
      </c>
      <c r="L42" s="77">
        <f>G42/B42-1</f>
        <v>0.2026531138961618</v>
      </c>
    </row>
    <row r="43" spans="1:12" ht="19.5" customHeight="1">
      <c r="A43" s="75" t="s">
        <v>40</v>
      </c>
      <c r="B43" s="68">
        <v>4657.128</v>
      </c>
      <c r="C43" s="68">
        <f t="shared" si="6"/>
        <v>0.43943328346243904</v>
      </c>
      <c r="D43" s="68">
        <f t="shared" si="7"/>
        <v>2.3496350356719526</v>
      </c>
      <c r="E43" s="68"/>
      <c r="F43" s="68"/>
      <c r="G43" s="76">
        <v>4252.285000000001</v>
      </c>
      <c r="H43" s="68">
        <f t="shared" si="4"/>
        <v>0.4019286936302542</v>
      </c>
      <c r="I43" s="68">
        <f t="shared" si="5"/>
        <v>1.8913269830786814</v>
      </c>
      <c r="J43" s="68"/>
      <c r="K43" s="68">
        <f>G43-B43</f>
        <v>-404.84299999999894</v>
      </c>
      <c r="L43" s="77">
        <f>G43/B43-1</f>
        <v>-0.08692975584952767</v>
      </c>
    </row>
    <row r="44" spans="1:12" s="50" customFormat="1" ht="19.5" customHeight="1">
      <c r="A44" s="75" t="s">
        <v>41</v>
      </c>
      <c r="B44" s="76">
        <f>B45+B46+B47+B48+B50+B49</f>
        <v>89623.17284800002</v>
      </c>
      <c r="C44" s="68">
        <f t="shared" si="6"/>
        <v>8.456586359429753</v>
      </c>
      <c r="D44" s="68">
        <f t="shared" si="7"/>
        <v>45.21708377604053</v>
      </c>
      <c r="E44" s="68"/>
      <c r="F44" s="68"/>
      <c r="G44" s="76">
        <f>G45+G46+G47+G48+G50+G49</f>
        <v>106305.947582</v>
      </c>
      <c r="H44" s="68">
        <f t="shared" si="4"/>
        <v>10.048106050455116</v>
      </c>
      <c r="I44" s="68">
        <f t="shared" si="5"/>
        <v>47.28265088619047</v>
      </c>
      <c r="J44" s="68"/>
      <c r="K44" s="68">
        <f>G44-B44</f>
        <v>16682.774733999977</v>
      </c>
      <c r="L44" s="77">
        <f>G44/B44-1</f>
        <v>0.18614354082614093</v>
      </c>
    </row>
    <row r="45" spans="1:12" ht="31.5" customHeight="1">
      <c r="A45" s="78" t="s">
        <v>42</v>
      </c>
      <c r="B45" s="54">
        <v>747.5787259999961</v>
      </c>
      <c r="C45" s="54">
        <f t="shared" si="6"/>
        <v>0.07053939127566289</v>
      </c>
      <c r="D45" s="54">
        <f>B45/B$38*100</f>
        <v>0.37717176047825907</v>
      </c>
      <c r="E45" s="54"/>
      <c r="F45" s="54"/>
      <c r="G45" s="79">
        <v>502.9780289999908</v>
      </c>
      <c r="H45" s="54">
        <f t="shared" si="4"/>
        <v>0.04754180449351029</v>
      </c>
      <c r="I45" s="54">
        <f t="shared" si="5"/>
        <v>0.223714054477396</v>
      </c>
      <c r="J45" s="54"/>
      <c r="K45" s="54">
        <f>G45-B45</f>
        <v>-244.6006970000053</v>
      </c>
      <c r="L45" s="55">
        <f>G45/B45-1</f>
        <v>-0.3271905533063638</v>
      </c>
    </row>
    <row r="46" spans="1:12" ht="15.75" customHeight="1">
      <c r="A46" s="80" t="s">
        <v>43</v>
      </c>
      <c r="B46" s="54">
        <v>9582.853713999999</v>
      </c>
      <c r="C46" s="81">
        <f t="shared" si="6"/>
        <v>0.9042106793034781</v>
      </c>
      <c r="D46" s="81">
        <f t="shared" si="7"/>
        <v>4.834784190628535</v>
      </c>
      <c r="E46" s="81"/>
      <c r="F46" s="81"/>
      <c r="G46" s="82">
        <v>10031.974053</v>
      </c>
      <c r="H46" s="81">
        <f t="shared" si="4"/>
        <v>0.9482285937219392</v>
      </c>
      <c r="I46" s="81">
        <f t="shared" si="5"/>
        <v>4.462011182219465</v>
      </c>
      <c r="J46" s="81"/>
      <c r="K46" s="81">
        <f>G46-B46</f>
        <v>449.12033900000097</v>
      </c>
      <c r="L46" s="83">
        <f>G46/B46-1</f>
        <v>0.04686707659367295</v>
      </c>
    </row>
    <row r="47" spans="1:12" ht="33" customHeight="1">
      <c r="A47" s="78" t="s">
        <v>44</v>
      </c>
      <c r="B47" s="54">
        <v>207.383945</v>
      </c>
      <c r="C47" s="54">
        <f t="shared" si="6"/>
        <v>0.01956815614446154</v>
      </c>
      <c r="D47" s="54">
        <f t="shared" si="7"/>
        <v>0.10463027492649231</v>
      </c>
      <c r="E47" s="48"/>
      <c r="F47" s="48"/>
      <c r="G47" s="79">
        <v>229.52512299999995</v>
      </c>
      <c r="H47" s="54">
        <f t="shared" si="4"/>
        <v>0.02169486119644224</v>
      </c>
      <c r="I47" s="54">
        <f t="shared" si="5"/>
        <v>0.10208794999026478</v>
      </c>
      <c r="J47" s="54"/>
      <c r="K47" s="54">
        <f>G47-B47</f>
        <v>22.14117799999994</v>
      </c>
      <c r="L47" s="55">
        <f>G47/B47-1</f>
        <v>0.1067641856268089</v>
      </c>
    </row>
    <row r="48" spans="1:12" ht="17.25" customHeight="1">
      <c r="A48" s="80" t="s">
        <v>45</v>
      </c>
      <c r="B48" s="54">
        <v>65355.92889400001</v>
      </c>
      <c r="C48" s="81">
        <f>B48/$B$10*100</f>
        <v>6.166798599400343</v>
      </c>
      <c r="D48" s="81">
        <f t="shared" si="7"/>
        <v>32.97366538309175</v>
      </c>
      <c r="E48" s="81"/>
      <c r="F48" s="81"/>
      <c r="G48" s="82">
        <v>79992.624156</v>
      </c>
      <c r="H48" s="81">
        <f>G48/$G$10*100</f>
        <v>7.560953917029783</v>
      </c>
      <c r="I48" s="81">
        <f t="shared" si="5"/>
        <v>35.57903774406333</v>
      </c>
      <c r="J48" s="81"/>
      <c r="K48" s="81">
        <f>G48-B48</f>
        <v>14636.695261999994</v>
      </c>
      <c r="L48" s="83">
        <f>G48/B48-1</f>
        <v>0.22395359548387828</v>
      </c>
    </row>
    <row r="49" spans="1:12" ht="48" customHeight="1">
      <c r="A49" s="84" t="s">
        <v>46</v>
      </c>
      <c r="B49" s="82">
        <v>9850.299242000003</v>
      </c>
      <c r="C49" s="81">
        <f>B49/$B$10*100</f>
        <v>0.9294460747051909</v>
      </c>
      <c r="D49" s="81">
        <f>B49/B$38*100</f>
        <v>4.969717003882239</v>
      </c>
      <c r="E49" s="81"/>
      <c r="F49" s="81"/>
      <c r="G49" s="82">
        <v>11804.551882000003</v>
      </c>
      <c r="H49" s="81">
        <f t="shared" si="4"/>
        <v>1.1157737820543119</v>
      </c>
      <c r="I49" s="81">
        <f t="shared" si="5"/>
        <v>5.250416540184591</v>
      </c>
      <c r="J49" s="81"/>
      <c r="K49" s="81">
        <f>G49-B49</f>
        <v>1954.2526400000006</v>
      </c>
      <c r="L49" s="83">
        <f>G49/B49-1</f>
        <v>0.19839525602099473</v>
      </c>
    </row>
    <row r="50" spans="1:12" ht="19.5" customHeight="1">
      <c r="A50" s="85" t="s">
        <v>47</v>
      </c>
      <c r="B50" s="54">
        <v>3879.1283269999994</v>
      </c>
      <c r="C50" s="54">
        <f t="shared" si="6"/>
        <v>0.36602345860061564</v>
      </c>
      <c r="D50" s="54">
        <f t="shared" si="7"/>
        <v>1.9571151630332528</v>
      </c>
      <c r="E50" s="54"/>
      <c r="F50" s="54"/>
      <c r="G50" s="79">
        <v>3744.294339</v>
      </c>
      <c r="H50" s="54">
        <f t="shared" si="4"/>
        <v>0.35391309195912923</v>
      </c>
      <c r="I50" s="54">
        <f t="shared" si="5"/>
        <v>1.6653834152554343</v>
      </c>
      <c r="J50" s="54"/>
      <c r="K50" s="54">
        <f>G50-B50</f>
        <v>-134.8339879999994</v>
      </c>
      <c r="L50" s="55">
        <f>G50/B50-1</f>
        <v>-0.03475883668542512</v>
      </c>
    </row>
    <row r="51" spans="1:12" ht="31.5" customHeight="1">
      <c r="A51" s="86" t="s">
        <v>48</v>
      </c>
      <c r="B51" s="87">
        <v>191.28816000000006</v>
      </c>
      <c r="C51" s="87">
        <f>B51/$B$10*100</f>
        <v>0.018049403889325875</v>
      </c>
      <c r="D51" s="68">
        <f t="shared" si="7"/>
        <v>0.09650955753099814</v>
      </c>
      <c r="E51" s="68"/>
      <c r="F51" s="68"/>
      <c r="G51" s="76">
        <v>260.346491</v>
      </c>
      <c r="H51" s="68">
        <f>G51/$G$10*100</f>
        <v>0.02460811658175563</v>
      </c>
      <c r="I51" s="68">
        <f t="shared" si="5"/>
        <v>0.11579664659780589</v>
      </c>
      <c r="J51" s="68"/>
      <c r="K51" s="68">
        <f>G51-B51</f>
        <v>69.05833099999995</v>
      </c>
      <c r="L51" s="88">
        <f>G51/B51-1</f>
        <v>0.36101727885301393</v>
      </c>
    </row>
    <row r="52" spans="1:12" s="50" customFormat="1" ht="19.5" customHeight="1">
      <c r="A52" s="74" t="s">
        <v>49</v>
      </c>
      <c r="B52" s="89">
        <v>10185.061166999998</v>
      </c>
      <c r="C52" s="68">
        <f>B52/$B$10*100</f>
        <v>0.9610332528718538</v>
      </c>
      <c r="D52" s="68">
        <f t="shared" si="7"/>
        <v>5.138612586651056</v>
      </c>
      <c r="E52" s="68"/>
      <c r="F52" s="68"/>
      <c r="G52" s="76">
        <v>12074.864013800001</v>
      </c>
      <c r="H52" s="68">
        <f>G52/$G$10*100</f>
        <v>1.1413238573683566</v>
      </c>
      <c r="I52" s="68">
        <f t="shared" si="5"/>
        <v>5.370645694328035</v>
      </c>
      <c r="J52" s="68"/>
      <c r="K52" s="68">
        <f>G52-B52</f>
        <v>1889.802846800003</v>
      </c>
      <c r="L52" s="77">
        <f>G52/B52-1</f>
        <v>0.18554653878005545</v>
      </c>
    </row>
    <row r="53" spans="1:12" ht="19.5" customHeight="1">
      <c r="A53" s="74" t="s">
        <v>31</v>
      </c>
      <c r="B53" s="89">
        <v>0</v>
      </c>
      <c r="C53" s="68">
        <f t="shared" si="6"/>
        <v>0</v>
      </c>
      <c r="D53" s="68">
        <f t="shared" si="7"/>
        <v>0</v>
      </c>
      <c r="E53" s="68"/>
      <c r="F53" s="68"/>
      <c r="G53" s="76">
        <v>0</v>
      </c>
      <c r="H53" s="68">
        <f>G53/$G$10*100</f>
        <v>0</v>
      </c>
      <c r="I53" s="68">
        <f t="shared" si="5"/>
        <v>0</v>
      </c>
      <c r="J53" s="68"/>
      <c r="K53" s="68">
        <f>G53-B53</f>
        <v>0</v>
      </c>
      <c r="L53" s="77"/>
    </row>
    <row r="54" spans="1:12" s="50" customFormat="1" ht="32.25" customHeight="1">
      <c r="A54" s="90" t="s">
        <v>50</v>
      </c>
      <c r="B54" s="87">
        <v>-688.9166000000001</v>
      </c>
      <c r="C54" s="68">
        <f>B54/$B$10*100</f>
        <v>-0.0650042007799184</v>
      </c>
      <c r="D54" s="68">
        <f t="shared" si="7"/>
        <v>-0.34757528245218955</v>
      </c>
      <c r="E54" s="68"/>
      <c r="F54" s="68"/>
      <c r="G54" s="76">
        <v>-1327.209676</v>
      </c>
      <c r="H54" s="68">
        <f>G54/$G$10*100</f>
        <v>-0.12544870610697845</v>
      </c>
      <c r="I54" s="68">
        <f t="shared" si="5"/>
        <v>-0.5903149653473164</v>
      </c>
      <c r="J54" s="68"/>
      <c r="K54" s="68">
        <f>G54-B54</f>
        <v>-638.2930759999998</v>
      </c>
      <c r="L54" s="77">
        <f>G54/B54-1</f>
        <v>0.9265171952599192</v>
      </c>
    </row>
    <row r="55" spans="1:12" s="50" customFormat="1" ht="7.5" customHeight="1">
      <c r="A55" s="91"/>
      <c r="B55" s="92"/>
      <c r="C55" s="48"/>
      <c r="D55" s="48"/>
      <c r="E55" s="48"/>
      <c r="F55" s="48"/>
      <c r="G55" s="63"/>
      <c r="H55" s="48"/>
      <c r="I55" s="48"/>
      <c r="J55" s="48"/>
      <c r="K55" s="68">
        <f>G55-B55</f>
        <v>0</v>
      </c>
      <c r="L55" s="77"/>
    </row>
    <row r="56" spans="1:12" s="36" customFormat="1" ht="21" customHeight="1" thickBot="1">
      <c r="A56" s="93" t="s">
        <v>51</v>
      </c>
      <c r="B56" s="94">
        <f>B12-B38</f>
        <v>-18136.398027620016</v>
      </c>
      <c r="C56" s="95">
        <f>B56/$B$10*100</f>
        <v>-1.7112986663580576</v>
      </c>
      <c r="D56" s="94">
        <v>0</v>
      </c>
      <c r="E56" s="94"/>
      <c r="F56" s="96"/>
      <c r="G56" s="94">
        <f>G12-G38</f>
        <v>-49682.92292349</v>
      </c>
      <c r="H56" s="95">
        <f>G56/$G$10*100</f>
        <v>-4.696061601320453</v>
      </c>
      <c r="I56" s="97">
        <v>0</v>
      </c>
      <c r="J56" s="96"/>
      <c r="K56" s="94">
        <f>G56-B56</f>
        <v>-31546.52489586998</v>
      </c>
      <c r="L56" s="98"/>
    </row>
    <row r="57" spans="1:12" s="36" customFormat="1" ht="21" customHeight="1">
      <c r="A57" s="99"/>
      <c r="B57" s="68"/>
      <c r="C57" s="100"/>
      <c r="D57" s="68"/>
      <c r="E57" s="68"/>
      <c r="F57" s="81"/>
      <c r="G57" s="68"/>
      <c r="H57" s="100"/>
      <c r="I57" s="87"/>
      <c r="J57" s="81"/>
      <c r="K57" s="68"/>
      <c r="L57" s="49"/>
    </row>
    <row r="58" spans="7:11" ht="19.5" customHeight="1">
      <c r="G58" s="101"/>
      <c r="H58" s="101"/>
      <c r="I58" s="101"/>
      <c r="J58" s="101"/>
      <c r="K58" s="101"/>
    </row>
    <row r="59" spans="7:11" ht="19.5" customHeight="1">
      <c r="G59" s="101"/>
      <c r="H59" s="101"/>
      <c r="I59" s="101"/>
      <c r="J59" s="101"/>
      <c r="K59" s="101"/>
    </row>
    <row r="60" spans="7:11" ht="19.5" customHeight="1">
      <c r="G60" s="101"/>
      <c r="H60" s="101"/>
      <c r="I60" s="101"/>
      <c r="J60" s="101"/>
      <c r="K60" s="101"/>
    </row>
    <row r="61" spans="7:11" ht="19.5" customHeight="1">
      <c r="G61" s="101"/>
      <c r="H61" s="101"/>
      <c r="I61" s="101"/>
      <c r="J61" s="101"/>
      <c r="K61" s="101"/>
    </row>
    <row r="62" spans="7:11" ht="19.5" customHeight="1">
      <c r="G62" s="101"/>
      <c r="H62" s="101"/>
      <c r="I62" s="101"/>
      <c r="J62" s="101"/>
      <c r="K62" s="101"/>
    </row>
    <row r="63" spans="7:11" ht="19.5" customHeight="1">
      <c r="G63" s="101"/>
      <c r="H63" s="101"/>
      <c r="I63" s="101"/>
      <c r="J63" s="101"/>
      <c r="K63" s="101"/>
    </row>
    <row r="64" spans="7:11" ht="19.5" customHeight="1">
      <c r="G64" s="101"/>
      <c r="H64" s="101"/>
      <c r="I64" s="101"/>
      <c r="J64" s="101"/>
      <c r="K64" s="101"/>
    </row>
    <row r="65" spans="7:11" ht="19.5" customHeight="1">
      <c r="G65" s="101"/>
      <c r="H65" s="101"/>
      <c r="I65" s="101"/>
      <c r="J65" s="101"/>
      <c r="K65" s="101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2020-08-24T08:49:13Z</cp:lastPrinted>
  <dcterms:created xsi:type="dcterms:W3CDTF">2020-08-24T08:46:44Z</dcterms:created>
  <dcterms:modified xsi:type="dcterms:W3CDTF">2020-08-24T08:49:18Z</dcterms:modified>
  <cp:category/>
  <cp:version/>
  <cp:contentType/>
  <cp:contentStatus/>
</cp:coreProperties>
</file>