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<sst xmlns="http://schemas.openxmlformats.org/spreadsheetml/2006/main" count="57" uniqueCount="52">
  <si>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</si>
  <si>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</si>
  <si>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
 Realizări 1.01.-31.03.2019
</t>
  </si>
  <si>
    <t xml:space="preserve">
Realizări 1.01.-31.03.2020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</si>
  <si>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</si>
  <si>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</si>
  <si>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</si>
  <si>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</si>
  <si>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</si>
  <si>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</si>
  <si>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</si>
  <si>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</si>
  <si>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</si>
  <si>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</si>
  <si>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</si>
  <si>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</si>
  <si>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</si>
  <si>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</si>
  <si>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</si>
  <si>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</si>
  <si>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</si>
  <si>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</si>
  <si>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</si>
  <si>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</si>
  <si>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</si>
  <si>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</si>
  <si>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</si>
  <si>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</si>
  <si>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</si>
  <si>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</si>
  <si>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</si>
  <si>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</si>
  <si>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</si>
  <si>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</si>
  <si>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</si>
  <si>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</si>
  <si>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</si>
  <si>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</si>
  <si>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</si>
  <si>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</si>
  <si>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</si>
  <si>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</si>
  <si>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</si>
  <si>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</si>
  <si>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</si>
  <si>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</si>
  <si>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</si>
  <si>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</si>
  <si>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</si>
  <si>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</si>
  <si>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</si>
  <si>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Anexa nr.2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</si>
</sst>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%"/>
    <numFmt numFmtId="174" formatCode="#,##0.000000000"/>
    <numFmt numFmtId="175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2" fillId="33" borderId="0" xfId="0" applyNumberFormat="1" applyFont="1" applyFill="1" applyAlignment="1" applyProtection="1">
      <alignment horizontal="center"/>
      <protection locked="0"/>
    </xf>
    <xf numFmtId="172" fontId="3" fillId="33" borderId="0" xfId="0" applyNumberFormat="1" applyFont="1" applyFill="1" applyAlignment="1" applyProtection="1">
      <alignment horizontal="center"/>
      <protection locked="0"/>
    </xf>
    <xf numFmtId="172" fontId="4" fillId="33" borderId="0" xfId="55" applyNumberFormat="1" applyFont="1" applyFill="1" applyBorder="1" applyAlignment="1">
      <alignment horizontal="right"/>
      <protection/>
    </xf>
    <xf numFmtId="172" fontId="4" fillId="33" borderId="0" xfId="0" applyNumberFormat="1" applyFont="1" applyFill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Border="1" applyAlignment="1" applyProtection="1">
      <alignment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172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12" xfId="0" applyNumberFormat="1" applyFont="1" applyFill="1" applyBorder="1" applyAlignment="1" quotePrefix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right" vertical="center"/>
      <protection locked="0"/>
    </xf>
    <xf numFmtId="172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72" fontId="8" fillId="33" borderId="13" xfId="0" applyNumberFormat="1" applyFont="1" applyFill="1" applyBorder="1" applyAlignment="1" applyProtection="1">
      <alignment horizontal="center" wrapText="1"/>
      <protection locked="0"/>
    </xf>
    <xf numFmtId="172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72" fontId="5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 vertical="center"/>
      <protection locked="0"/>
    </xf>
    <xf numFmtId="172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5" borderId="0" xfId="0" applyNumberFormat="1" applyFont="1" applyFill="1" applyBorder="1" applyAlignment="1" applyProtection="1">
      <alignment horizontal="left" vertical="center"/>
      <protection locked="0"/>
    </xf>
    <xf numFmtId="172" fontId="4" fillId="35" borderId="0" xfId="0" applyNumberFormat="1" applyFont="1" applyFill="1" applyBorder="1" applyAlignment="1" applyProtection="1">
      <alignment vertical="center"/>
      <protection locked="0"/>
    </xf>
    <xf numFmtId="172" fontId="4" fillId="35" borderId="0" xfId="0" applyNumberFormat="1" applyFont="1" applyFill="1" applyBorder="1" applyAlignment="1" applyProtection="1">
      <alignment vertical="center"/>
      <protection/>
    </xf>
    <xf numFmtId="173" fontId="9" fillId="35" borderId="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left" indent="1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left" indent="2"/>
      <protection locked="0"/>
    </xf>
    <xf numFmtId="172" fontId="4" fillId="33" borderId="0" xfId="0" applyNumberFormat="1" applyFont="1" applyFill="1" applyBorder="1" applyAlignment="1" applyProtection="1">
      <alignment horizontal="left" wrapText="1" indent="4"/>
      <protection locked="0"/>
    </xf>
    <xf numFmtId="172" fontId="2" fillId="33" borderId="0" xfId="0" applyNumberFormat="1" applyFont="1" applyFill="1" applyBorder="1" applyAlignment="1" applyProtection="1">
      <alignment horizontal="left" indent="6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173" fontId="10" fillId="33" borderId="0" xfId="0" applyNumberFormat="1" applyFont="1" applyFill="1" applyBorder="1" applyAlignment="1" applyProtection="1">
      <alignment horizontal="right" vertical="center"/>
      <protection locked="0"/>
    </xf>
    <xf numFmtId="172" fontId="2" fillId="33" borderId="0" xfId="0" applyNumberFormat="1" applyFont="1" applyFill="1" applyBorder="1" applyAlignment="1" applyProtection="1">
      <alignment horizontal="left" wrapText="1" indent="6"/>
      <protection locked="0"/>
    </xf>
    <xf numFmtId="172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horizontal="left" vertical="center" indent="4"/>
      <protection/>
    </xf>
    <xf numFmtId="172" fontId="4" fillId="33" borderId="0" xfId="0" applyNumberFormat="1" applyFont="1" applyFill="1" applyBorder="1" applyAlignment="1">
      <alignment horizontal="left" vertical="center" indent="2"/>
    </xf>
    <xf numFmtId="172" fontId="4" fillId="33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 applyProtection="1">
      <alignment horizontal="left" vertical="center" indent="2"/>
      <protection/>
    </xf>
    <xf numFmtId="172" fontId="4" fillId="0" borderId="0" xfId="0" applyNumberFormat="1" applyFont="1" applyFill="1" applyBorder="1" applyAlignment="1" applyProtection="1">
      <alignment horizontal="left" indent="1"/>
      <protection locked="0"/>
    </xf>
    <xf numFmtId="172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72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 wrapText="1"/>
      <protection locked="0"/>
    </xf>
    <xf numFmtId="172" fontId="9" fillId="33" borderId="0" xfId="0" applyNumberFormat="1" applyFont="1" applyFill="1" applyBorder="1" applyAlignment="1" applyProtection="1">
      <alignment horizontal="right" vertical="center"/>
      <protection locked="0"/>
    </xf>
    <xf numFmtId="174" fontId="4" fillId="33" borderId="0" xfId="0" applyNumberFormat="1" applyFont="1" applyFill="1" applyBorder="1" applyAlignment="1" applyProtection="1">
      <alignment wrapText="1"/>
      <protection locked="0"/>
    </xf>
    <xf numFmtId="172" fontId="4" fillId="33" borderId="0" xfId="0" applyNumberFormat="1" applyFont="1" applyFill="1" applyBorder="1" applyAlignment="1" applyProtection="1">
      <alignment horizontal="left" wrapText="1" indent="1"/>
      <protection locked="0"/>
    </xf>
    <xf numFmtId="172" fontId="4" fillId="35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 applyProtection="1">
      <alignment horizontal="left" indent="1"/>
      <protection/>
    </xf>
    <xf numFmtId="172" fontId="4" fillId="33" borderId="0" xfId="0" applyNumberFormat="1" applyFont="1" applyFill="1" applyBorder="1" applyAlignment="1" applyProtection="1">
      <alignment horizontal="left" indent="2"/>
      <protection/>
    </xf>
    <xf numFmtId="172" fontId="4" fillId="33" borderId="0" xfId="0" applyNumberFormat="1" applyFont="1" applyFill="1" applyBorder="1" applyAlignment="1">
      <alignment/>
    </xf>
    <xf numFmtId="173" fontId="9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Border="1" applyAlignment="1" applyProtection="1">
      <alignment horizontal="left" wrapText="1" indent="4"/>
      <protection/>
    </xf>
    <xf numFmtId="172" fontId="2" fillId="33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Border="1" applyAlignment="1" applyProtection="1">
      <alignment horizontal="left" indent="4"/>
      <protection/>
    </xf>
    <xf numFmtId="172" fontId="2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>
      <alignment/>
    </xf>
    <xf numFmtId="173" fontId="10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 vertical="center" indent="4"/>
      <protection/>
    </xf>
    <xf numFmtId="172" fontId="4" fillId="33" borderId="0" xfId="0" applyNumberFormat="1" applyFont="1" applyFill="1" applyBorder="1" applyAlignment="1" applyProtection="1">
      <alignment horizontal="left" wrapText="1" indent="2"/>
      <protection/>
    </xf>
    <xf numFmtId="172" fontId="4" fillId="33" borderId="0" xfId="0" applyNumberFormat="1" applyFont="1" applyFill="1" applyBorder="1" applyAlignment="1" applyProtection="1">
      <alignment/>
      <protection/>
    </xf>
    <xf numFmtId="173" fontId="9" fillId="33" borderId="0" xfId="0" applyNumberFormat="1" applyFont="1" applyFill="1" applyBorder="1" applyAlignment="1" applyProtection="1">
      <alignment horizontal="right"/>
      <protection locked="0"/>
    </xf>
    <xf numFmtId="172" fontId="4" fillId="33" borderId="0" xfId="0" applyNumberFormat="1" applyFont="1" applyFill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>
      <alignment horizontal="left" wrapText="1" indent="1"/>
    </xf>
    <xf numFmtId="172" fontId="4" fillId="33" borderId="0" xfId="0" applyNumberFormat="1" applyFont="1" applyFill="1" applyAlignment="1">
      <alignment horizontal="left" wrapText="1" indent="1"/>
    </xf>
    <xf numFmtId="172" fontId="4" fillId="0" borderId="0" xfId="0" applyNumberFormat="1" applyFont="1" applyFill="1" applyAlignment="1">
      <alignment horizontal="right" vertical="center"/>
    </xf>
    <xf numFmtId="172" fontId="4" fillId="35" borderId="10" xfId="0" applyNumberFormat="1" applyFont="1" applyFill="1" applyBorder="1" applyAlignment="1" applyProtection="1">
      <alignment horizontal="left" vertical="center"/>
      <protection/>
    </xf>
    <xf numFmtId="172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72" fontId="2" fillId="35" borderId="10" xfId="0" applyNumberFormat="1" applyFont="1" applyFill="1" applyBorder="1" applyAlignment="1" applyProtection="1">
      <alignment/>
      <protection/>
    </xf>
    <xf numFmtId="172" fontId="4" fillId="35" borderId="1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72" fontId="5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rtie%202020%20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0 "/>
      <sheetName val="UAT martie 2020"/>
      <sheetName val=" consolidari martie"/>
      <sheetName val="februarie 2020  (valori)"/>
      <sheetName val="UAT februarie 2020 (valori)"/>
      <sheetName val="ianuarie 2020  (valori)"/>
      <sheetName val="UAT ianuarie 2020 (valori)"/>
      <sheetName val="Sinteza - An 2"/>
      <sheetName val="Sinteza - An 2 (engleza)"/>
      <sheetName val="2020 Engl"/>
      <sheetName val="2019 - 2020"/>
      <sheetName val="Sinteza - program 3 luni "/>
      <sheetName val="program trim I _%.exec"/>
      <sheetName val="Progr.31.03.2020.(Liliana)"/>
      <sheetName val="Sinteza - Anexa program anual"/>
      <sheetName val="program %.exec"/>
      <sheetName val="dob_trez"/>
      <sheetName val="SPECIAL_CNAIR"/>
      <sheetName val="CNAIR_ex"/>
      <sheetName val="martie 2019 "/>
      <sheetName val="martie 2019 leg"/>
      <sheetName val="Sinteza-anexa program 9 luni "/>
      <sheetName val="program 9 luni .%.exec "/>
      <sheetName val="Sinteza-Anexa program 6 luni"/>
      <sheetName val="progr 6 luni % execuție  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zoomScale="75" zoomScaleNormal="75" zoomScaleSheetLayoutView="75" zoomScalePageLayoutView="0" workbookViewId="0" topLeftCell="A1">
      <selection activeCell="G7" sqref="G7:I7"/>
    </sheetView>
  </sheetViews>
  <sheetFormatPr defaultColWidth="8.8515625" defaultRowHeight="19.5" customHeight="1"/>
  <cols>
    <col min="1" max="1" width="54.8515625" style="1" customWidth="1"/>
    <col min="2" max="2" width="14.00390625" style="1" customWidth="1"/>
    <col min="3" max="3" width="8.421875" style="1" customWidth="1"/>
    <col min="4" max="4" width="10.421875" style="1" customWidth="1"/>
    <col min="5" max="5" width="2.57421875" style="1" customWidth="1"/>
    <col min="6" max="6" width="1.421875" style="1" customWidth="1"/>
    <col min="7" max="7" width="13.421875" style="4" customWidth="1"/>
    <col min="8" max="8" width="11.57421875" style="4" customWidth="1"/>
    <col min="9" max="9" width="8.421875" style="4" customWidth="1"/>
    <col min="10" max="10" width="2.42187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101" t="s">
        <v>51</v>
      </c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7"/>
      <c r="D7" s="97"/>
      <c r="E7" s="14"/>
      <c r="F7" s="15"/>
      <c r="G7" s="98" t="s">
        <v>3</v>
      </c>
      <c r="H7" s="98"/>
      <c r="I7" s="98"/>
      <c r="J7" s="16"/>
      <c r="K7" s="99" t="s">
        <v>4</v>
      </c>
      <c r="L7" s="100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1059803.2</v>
      </c>
      <c r="C10" s="17"/>
      <c r="D10" s="17"/>
      <c r="E10" s="17"/>
      <c r="F10" s="17"/>
      <c r="G10" s="17">
        <v>1082140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74682.38999438</v>
      </c>
      <c r="C12" s="37">
        <f>B12/$B$10*100</f>
        <v>7.0468168047029875</v>
      </c>
      <c r="D12" s="37">
        <f>B12/B$12*100</f>
        <v>100</v>
      </c>
      <c r="E12" s="37"/>
      <c r="F12" s="37"/>
      <c r="G12" s="36">
        <f>G13+G30+G31+G33+G34+G37+G32+G35+G36</f>
        <v>72238.87903776</v>
      </c>
      <c r="H12" s="37">
        <f>G12/$G$10*100</f>
        <v>6.6755576023213266</v>
      </c>
      <c r="I12" s="37">
        <f aca="true" t="shared" si="0" ref="I12:I32">G12/G$12*100</f>
        <v>100</v>
      </c>
      <c r="J12" s="37"/>
      <c r="K12" s="37">
        <f aca="true" t="shared" si="1" ref="K12:K28">G12-B12</f>
        <v>-2443.5109566200117</v>
      </c>
      <c r="L12" s="38">
        <f aca="true" t="shared" si="2" ref="L12:L28">G12/B12-1</f>
        <v>-0.03271870325526394</v>
      </c>
    </row>
    <row r="13" spans="1:12" s="43" customFormat="1" ht="24.75" customHeight="1">
      <c r="A13" s="39" t="s">
        <v>11</v>
      </c>
      <c r="B13" s="40">
        <f>B14+B27+B28</f>
        <v>70776.49777038</v>
      </c>
      <c r="C13" s="41">
        <f aca="true" t="shared" si="3" ref="C13:C28">B13/$B$10*100</f>
        <v>6.678267981298792</v>
      </c>
      <c r="D13" s="41">
        <f>B13/B$12*100</f>
        <v>94.76999567864132</v>
      </c>
      <c r="E13" s="41"/>
      <c r="F13" s="41"/>
      <c r="G13" s="40">
        <f>G14+G27+G28</f>
        <v>68160.36355876</v>
      </c>
      <c r="H13" s="41">
        <f aca="true" t="shared" si="4" ref="H13:H28">G13/$G$10*100</f>
        <v>6.298664087711386</v>
      </c>
      <c r="I13" s="41">
        <f t="shared" si="0"/>
        <v>94.35412684509112</v>
      </c>
      <c r="J13" s="41"/>
      <c r="K13" s="41">
        <f t="shared" si="1"/>
        <v>-2616.1342116199958</v>
      </c>
      <c r="L13" s="42">
        <f t="shared" si="2"/>
        <v>-0.03696331824877108</v>
      </c>
    </row>
    <row r="14" spans="1:12" s="43" customFormat="1" ht="25.5" customHeight="1">
      <c r="A14" s="44" t="s">
        <v>12</v>
      </c>
      <c r="B14" s="40">
        <f>B15+B19+B20+B25+B26</f>
        <v>39112.222906</v>
      </c>
      <c r="C14" s="41">
        <f t="shared" si="3"/>
        <v>3.690517532500374</v>
      </c>
      <c r="D14" s="41">
        <f aca="true" t="shared" si="5" ref="D14:D34">B14/B$12*100</f>
        <v>52.371413005051494</v>
      </c>
      <c r="E14" s="41"/>
      <c r="F14" s="41"/>
      <c r="G14" s="40">
        <f>G15+G19+G20+G25+G26</f>
        <v>35340.809991</v>
      </c>
      <c r="H14" s="41">
        <f t="shared" si="4"/>
        <v>3.2658260475539214</v>
      </c>
      <c r="I14" s="41">
        <f t="shared" si="0"/>
        <v>48.92214616526234</v>
      </c>
      <c r="J14" s="41"/>
      <c r="K14" s="41">
        <f t="shared" si="1"/>
        <v>-3771.412915000001</v>
      </c>
      <c r="L14" s="42">
        <f t="shared" si="2"/>
        <v>-0.09642543007754867</v>
      </c>
    </row>
    <row r="15" spans="1:12" s="43" customFormat="1" ht="40.5" customHeight="1">
      <c r="A15" s="45" t="s">
        <v>13</v>
      </c>
      <c r="B15" s="40">
        <f>B16+B17+B18</f>
        <v>10629.853424</v>
      </c>
      <c r="C15" s="41">
        <f t="shared" si="3"/>
        <v>1.00300257859195</v>
      </c>
      <c r="D15" s="41">
        <f t="shared" si="5"/>
        <v>14.233413559474888</v>
      </c>
      <c r="E15" s="41"/>
      <c r="F15" s="41"/>
      <c r="G15" s="40">
        <f>G16+G17+G18</f>
        <v>9783.065668</v>
      </c>
      <c r="H15" s="41">
        <f t="shared" si="4"/>
        <v>0.904048059215998</v>
      </c>
      <c r="I15" s="41">
        <f t="shared" si="0"/>
        <v>13.54265985064122</v>
      </c>
      <c r="J15" s="41"/>
      <c r="K15" s="41">
        <f t="shared" si="1"/>
        <v>-846.7877560000015</v>
      </c>
      <c r="L15" s="42">
        <f t="shared" si="2"/>
        <v>-0.07966128244893111</v>
      </c>
    </row>
    <row r="16" spans="1:12" ht="25.5" customHeight="1">
      <c r="A16" s="46" t="s">
        <v>14</v>
      </c>
      <c r="B16" s="47">
        <v>4211.042</v>
      </c>
      <c r="C16" s="47">
        <f t="shared" si="3"/>
        <v>0.39734188385164343</v>
      </c>
      <c r="D16" s="47">
        <f t="shared" si="5"/>
        <v>5.638601014666094</v>
      </c>
      <c r="E16" s="47"/>
      <c r="F16" s="47"/>
      <c r="G16" s="47">
        <v>2859.779</v>
      </c>
      <c r="H16" s="47">
        <f t="shared" si="4"/>
        <v>0.264270704345094</v>
      </c>
      <c r="I16" s="47">
        <f t="shared" si="0"/>
        <v>3.9587809751382834</v>
      </c>
      <c r="J16" s="47"/>
      <c r="K16" s="47">
        <f t="shared" si="1"/>
        <v>-1351.2630000000004</v>
      </c>
      <c r="L16" s="48">
        <f t="shared" si="2"/>
        <v>-0.3208856620285431</v>
      </c>
    </row>
    <row r="17" spans="1:12" ht="18" customHeight="1">
      <c r="A17" s="46" t="s">
        <v>15</v>
      </c>
      <c r="B17" s="47">
        <v>5522.9184239999995</v>
      </c>
      <c r="C17" s="47">
        <f t="shared" si="3"/>
        <v>0.5211267925969651</v>
      </c>
      <c r="D17" s="47">
        <f t="shared" si="5"/>
        <v>7.395208461346256</v>
      </c>
      <c r="E17" s="47"/>
      <c r="F17" s="47"/>
      <c r="G17" s="47">
        <v>5990.710668</v>
      </c>
      <c r="H17" s="47">
        <f t="shared" si="4"/>
        <v>0.5535984870719131</v>
      </c>
      <c r="I17" s="47">
        <f t="shared" si="0"/>
        <v>8.292917536647536</v>
      </c>
      <c r="J17" s="47"/>
      <c r="K17" s="47">
        <f t="shared" si="1"/>
        <v>467.7922440000002</v>
      </c>
      <c r="L17" s="48">
        <f t="shared" si="2"/>
        <v>0.08470019074828183</v>
      </c>
    </row>
    <row r="18" spans="1:12" ht="36.75" customHeight="1">
      <c r="A18" s="49" t="s">
        <v>16</v>
      </c>
      <c r="B18" s="47">
        <v>895.893</v>
      </c>
      <c r="C18" s="47">
        <f t="shared" si="3"/>
        <v>0.08453390214334133</v>
      </c>
      <c r="D18" s="47">
        <f t="shared" si="5"/>
        <v>1.1996040834625374</v>
      </c>
      <c r="E18" s="47"/>
      <c r="F18" s="47"/>
      <c r="G18" s="47">
        <v>932.5759999999999</v>
      </c>
      <c r="H18" s="47">
        <f t="shared" si="4"/>
        <v>0.08617886779899088</v>
      </c>
      <c r="I18" s="47">
        <f t="shared" si="0"/>
        <v>1.2909613388554009</v>
      </c>
      <c r="J18" s="47"/>
      <c r="K18" s="47">
        <f t="shared" si="1"/>
        <v>36.68299999999988</v>
      </c>
      <c r="L18" s="48">
        <f t="shared" si="2"/>
        <v>0.04094573793968692</v>
      </c>
    </row>
    <row r="19" spans="1:12" ht="24" customHeight="1">
      <c r="A19" s="45" t="s">
        <v>17</v>
      </c>
      <c r="B19" s="41">
        <v>3299.147</v>
      </c>
      <c r="C19" s="41">
        <f t="shared" si="3"/>
        <v>0.3112980787376373</v>
      </c>
      <c r="D19" s="41">
        <f t="shared" si="5"/>
        <v>4.4175701932520735</v>
      </c>
      <c r="E19" s="41"/>
      <c r="F19" s="41"/>
      <c r="G19" s="41">
        <v>2090.421359</v>
      </c>
      <c r="H19" s="41">
        <f t="shared" si="4"/>
        <v>0.19317476102907202</v>
      </c>
      <c r="I19" s="41">
        <f t="shared" si="0"/>
        <v>2.893762177438157</v>
      </c>
      <c r="J19" s="41"/>
      <c r="K19" s="41">
        <f t="shared" si="1"/>
        <v>-1208.725641</v>
      </c>
      <c r="L19" s="42">
        <f t="shared" si="2"/>
        <v>-0.3663751997107131</v>
      </c>
    </row>
    <row r="20" spans="1:12" ht="23.25" customHeight="1">
      <c r="A20" s="50" t="s">
        <v>18</v>
      </c>
      <c r="B20" s="40">
        <f>B21+B22+B23+B24</f>
        <v>24621.409482</v>
      </c>
      <c r="C20" s="41">
        <f>B20/$B$10*100</f>
        <v>2.3232058067007157</v>
      </c>
      <c r="D20" s="41">
        <f t="shared" si="5"/>
        <v>32.968159540492486</v>
      </c>
      <c r="E20" s="41"/>
      <c r="F20" s="41"/>
      <c r="G20" s="40">
        <f>G21+G22+G23+G24</f>
        <v>22901.298964</v>
      </c>
      <c r="H20" s="41">
        <f t="shared" si="4"/>
        <v>2.116297241022419</v>
      </c>
      <c r="I20" s="41">
        <f t="shared" si="0"/>
        <v>31.702179309882784</v>
      </c>
      <c r="J20" s="41"/>
      <c r="K20" s="41">
        <f t="shared" si="1"/>
        <v>-1720.1105179999977</v>
      </c>
      <c r="L20" s="42">
        <f t="shared" si="2"/>
        <v>-0.06986239026070062</v>
      </c>
    </row>
    <row r="21" spans="1:12" ht="20.25" customHeight="1">
      <c r="A21" s="46" t="s">
        <v>19</v>
      </c>
      <c r="B21" s="33">
        <v>15251.43</v>
      </c>
      <c r="C21" s="47">
        <f t="shared" si="3"/>
        <v>1.43908133132642</v>
      </c>
      <c r="D21" s="47">
        <f t="shared" si="5"/>
        <v>20.421721909472502</v>
      </c>
      <c r="E21" s="47"/>
      <c r="F21" s="47"/>
      <c r="G21" s="47">
        <v>12292.742000000002</v>
      </c>
      <c r="H21" s="47">
        <f t="shared" si="4"/>
        <v>1.1359659563457596</v>
      </c>
      <c r="I21" s="47">
        <f>G21/G$12*100</f>
        <v>17.016795060696417</v>
      </c>
      <c r="J21" s="47"/>
      <c r="K21" s="47">
        <f t="shared" si="1"/>
        <v>-2958.6879999999983</v>
      </c>
      <c r="L21" s="48">
        <f t="shared" si="2"/>
        <v>-0.1939941369432242</v>
      </c>
    </row>
    <row r="22" spans="1:12" ht="18" customHeight="1">
      <c r="A22" s="46" t="s">
        <v>20</v>
      </c>
      <c r="B22" s="33">
        <v>6830.785000000001</v>
      </c>
      <c r="C22" s="47">
        <f t="shared" si="3"/>
        <v>0.6445333435490666</v>
      </c>
      <c r="D22" s="47">
        <f t="shared" si="5"/>
        <v>9.146446706531528</v>
      </c>
      <c r="E22" s="47"/>
      <c r="F22" s="47"/>
      <c r="G22" s="47">
        <v>7422.887</v>
      </c>
      <c r="H22" s="47">
        <f t="shared" si="4"/>
        <v>0.6859451642116546</v>
      </c>
      <c r="I22" s="47">
        <f t="shared" si="0"/>
        <v>10.275473676882473</v>
      </c>
      <c r="J22" s="47"/>
      <c r="K22" s="47">
        <f t="shared" si="1"/>
        <v>592.101999999999</v>
      </c>
      <c r="L22" s="48">
        <f t="shared" si="2"/>
        <v>0.08668139899001348</v>
      </c>
    </row>
    <row r="23" spans="1:12" s="52" customFormat="1" ht="30" customHeight="1">
      <c r="A23" s="51" t="s">
        <v>21</v>
      </c>
      <c r="B23" s="33">
        <v>1222.037482</v>
      </c>
      <c r="C23" s="47">
        <f t="shared" si="3"/>
        <v>0.11530796302558816</v>
      </c>
      <c r="D23" s="47">
        <f t="shared" si="5"/>
        <v>1.6363127667606254</v>
      </c>
      <c r="E23" s="47"/>
      <c r="F23" s="47"/>
      <c r="G23" s="47">
        <v>1497.2969640000001</v>
      </c>
      <c r="H23" s="47">
        <f t="shared" si="4"/>
        <v>0.13836444119984476</v>
      </c>
      <c r="I23" s="47">
        <f t="shared" si="0"/>
        <v>2.0727023784759284</v>
      </c>
      <c r="J23" s="47"/>
      <c r="K23" s="47">
        <f t="shared" si="1"/>
        <v>275.25948200000016</v>
      </c>
      <c r="L23" s="48">
        <f t="shared" si="2"/>
        <v>0.22524634968602397</v>
      </c>
    </row>
    <row r="24" spans="1:12" ht="52.5" customHeight="1">
      <c r="A24" s="51" t="s">
        <v>22</v>
      </c>
      <c r="B24" s="33">
        <v>1317.1570000000002</v>
      </c>
      <c r="C24" s="47">
        <f t="shared" si="3"/>
        <v>0.12428316879964131</v>
      </c>
      <c r="D24" s="47">
        <f t="shared" si="5"/>
        <v>1.7636781577278375</v>
      </c>
      <c r="E24" s="47"/>
      <c r="F24" s="47"/>
      <c r="G24" s="47">
        <v>1688.3729999999998</v>
      </c>
      <c r="H24" s="47">
        <f t="shared" si="4"/>
        <v>0.15602167926515978</v>
      </c>
      <c r="I24" s="47">
        <f t="shared" si="0"/>
        <v>2.3372081938279665</v>
      </c>
      <c r="J24" s="47"/>
      <c r="K24" s="47">
        <f t="shared" si="1"/>
        <v>371.21599999999967</v>
      </c>
      <c r="L24" s="48">
        <f t="shared" si="2"/>
        <v>0.2818312471482136</v>
      </c>
    </row>
    <row r="25" spans="1:12" s="43" customFormat="1" ht="35.25" customHeight="1">
      <c r="A25" s="50" t="s">
        <v>23</v>
      </c>
      <c r="B25" s="53">
        <v>295.851</v>
      </c>
      <c r="C25" s="41">
        <f t="shared" si="3"/>
        <v>0.02791565452906728</v>
      </c>
      <c r="D25" s="41">
        <f t="shared" si="5"/>
        <v>0.39614559740557764</v>
      </c>
      <c r="E25" s="41"/>
      <c r="F25" s="41"/>
      <c r="G25" s="41">
        <v>264.48</v>
      </c>
      <c r="H25" s="41">
        <f t="shared" si="4"/>
        <v>0.02444046056887279</v>
      </c>
      <c r="I25" s="41">
        <f t="shared" si="0"/>
        <v>0.3661186379453004</v>
      </c>
      <c r="J25" s="41"/>
      <c r="K25" s="41">
        <f t="shared" si="1"/>
        <v>-31.37099999999998</v>
      </c>
      <c r="L25" s="42">
        <f t="shared" si="2"/>
        <v>-0.10603648458176573</v>
      </c>
    </row>
    <row r="26" spans="1:12" s="43" customFormat="1" ht="17.25" customHeight="1">
      <c r="A26" s="54" t="s">
        <v>24</v>
      </c>
      <c r="B26" s="53">
        <v>265.962</v>
      </c>
      <c r="C26" s="41">
        <f t="shared" si="3"/>
        <v>0.025095413941003387</v>
      </c>
      <c r="D26" s="41">
        <f t="shared" si="5"/>
        <v>0.3561241144264587</v>
      </c>
      <c r="E26" s="41"/>
      <c r="F26" s="41"/>
      <c r="G26" s="41">
        <v>301.544</v>
      </c>
      <c r="H26" s="41">
        <f t="shared" si="4"/>
        <v>0.027865525717559653</v>
      </c>
      <c r="I26" s="41">
        <f t="shared" si="0"/>
        <v>0.41742618935487613</v>
      </c>
      <c r="J26" s="41"/>
      <c r="K26" s="41">
        <f t="shared" si="1"/>
        <v>35.581999999999994</v>
      </c>
      <c r="L26" s="42">
        <f t="shared" si="2"/>
        <v>0.13378602958317343</v>
      </c>
    </row>
    <row r="27" spans="1:12" s="43" customFormat="1" ht="18" customHeight="1">
      <c r="A27" s="55" t="s">
        <v>25</v>
      </c>
      <c r="B27" s="53">
        <v>26787.132460999997</v>
      </c>
      <c r="C27" s="41">
        <f>B27/$B$10*100</f>
        <v>2.5275572352489593</v>
      </c>
      <c r="D27" s="41">
        <f t="shared" si="5"/>
        <v>35.86807072325321</v>
      </c>
      <c r="E27" s="41"/>
      <c r="F27" s="41"/>
      <c r="G27" s="41">
        <v>27315.014672</v>
      </c>
      <c r="H27" s="41">
        <f t="shared" si="4"/>
        <v>2.524166436135805</v>
      </c>
      <c r="I27" s="41">
        <f>G27/G$12*100</f>
        <v>37.81206884138133</v>
      </c>
      <c r="J27" s="41"/>
      <c r="K27" s="41">
        <f t="shared" si="1"/>
        <v>527.8822110000037</v>
      </c>
      <c r="L27" s="42">
        <f t="shared" si="2"/>
        <v>0.019706559176073002</v>
      </c>
    </row>
    <row r="28" spans="1:12" s="43" customFormat="1" ht="17.25" customHeight="1">
      <c r="A28" s="57" t="s">
        <v>26</v>
      </c>
      <c r="B28" s="53">
        <v>4877.142403379999</v>
      </c>
      <c r="C28" s="41">
        <f t="shared" si="3"/>
        <v>0.46019321354945897</v>
      </c>
      <c r="D28" s="41">
        <f t="shared" si="5"/>
        <v>6.530511950336637</v>
      </c>
      <c r="E28" s="41"/>
      <c r="F28" s="41"/>
      <c r="G28" s="41">
        <v>5504.538895759996</v>
      </c>
      <c r="H28" s="41">
        <f t="shared" si="4"/>
        <v>0.5086716040216605</v>
      </c>
      <c r="I28" s="41">
        <f>G28/G$12*100</f>
        <v>7.619911838447435</v>
      </c>
      <c r="J28" s="41"/>
      <c r="K28" s="41">
        <f t="shared" si="1"/>
        <v>627.3964923799967</v>
      </c>
      <c r="L28" s="42">
        <f t="shared" si="2"/>
        <v>0.128640183223929</v>
      </c>
    </row>
    <row r="29" spans="1:12" s="43" customFormat="1" ht="12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221.09499999999997</v>
      </c>
      <c r="C30" s="41">
        <f>B30/$B$10*100</f>
        <v>0.020861892094683237</v>
      </c>
      <c r="D30" s="41">
        <f t="shared" si="5"/>
        <v>0.29604703333227256</v>
      </c>
      <c r="E30" s="41"/>
      <c r="F30" s="41"/>
      <c r="G30" s="41">
        <v>244.976</v>
      </c>
      <c r="H30" s="41">
        <f>G30/$G$10*100</f>
        <v>0.022638105975197297</v>
      </c>
      <c r="I30" s="41">
        <f t="shared" si="0"/>
        <v>0.33911932641140313</v>
      </c>
      <c r="J30" s="41"/>
      <c r="K30" s="41">
        <f>G30-B30</f>
        <v>23.88100000000003</v>
      </c>
      <c r="L30" s="42">
        <f>G30/B30-1</f>
        <v>0.10801239286279674</v>
      </c>
    </row>
    <row r="31" spans="1:12" s="43" customFormat="1" ht="18" customHeight="1">
      <c r="A31" s="59" t="s">
        <v>28</v>
      </c>
      <c r="B31" s="53">
        <v>0.9835710000000001</v>
      </c>
      <c r="C31" s="41">
        <f>B31/$B$10*100</f>
        <v>9.280694755403646E-05</v>
      </c>
      <c r="D31" s="41">
        <f t="shared" si="5"/>
        <v>0.0013170052539481071</v>
      </c>
      <c r="E31" s="41"/>
      <c r="F31" s="41"/>
      <c r="G31" s="41">
        <v>0.0421</v>
      </c>
      <c r="H31" s="41">
        <f>G31/$G$10*100</f>
        <v>3.8904393146912595E-06</v>
      </c>
      <c r="I31" s="41">
        <f t="shared" si="0"/>
        <v>5.827886667232738E-05</v>
      </c>
      <c r="J31" s="41"/>
      <c r="K31" s="41">
        <f>G31-B31</f>
        <v>-0.9414710000000001</v>
      </c>
      <c r="L31" s="42">
        <f>G31/B31-1</f>
        <v>-0.9571967859971471</v>
      </c>
    </row>
    <row r="32" spans="1:12" s="43" customFormat="1" ht="34.5" customHeight="1">
      <c r="A32" s="60" t="s">
        <v>29</v>
      </c>
      <c r="B32" s="53">
        <v>34.235123</v>
      </c>
      <c r="C32" s="41">
        <f>B32/$B$10*100</f>
        <v>0.0032303283288821925</v>
      </c>
      <c r="D32" s="41">
        <f t="shared" si="5"/>
        <v>0.045840957958865884</v>
      </c>
      <c r="E32" s="41"/>
      <c r="F32" s="41"/>
      <c r="G32" s="41">
        <v>9.431445000000002</v>
      </c>
      <c r="H32" s="41">
        <f>G32/$G$10*100</f>
        <v>0.0008715549744025728</v>
      </c>
      <c r="I32" s="41">
        <f t="shared" si="0"/>
        <v>0.01305591272404724</v>
      </c>
      <c r="J32" s="41"/>
      <c r="K32" s="41">
        <f>G32-B32</f>
        <v>-24.803677999999998</v>
      </c>
      <c r="L32" s="42">
        <f>G32/B32-1</f>
        <v>-0.7245096797227806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31</v>
      </c>
      <c r="B34" s="61">
        <v>-132.665</v>
      </c>
      <c r="C34" s="61">
        <f>B34/$B$10*100</f>
        <v>-0.012517890113938134</v>
      </c>
      <c r="D34" s="61">
        <f t="shared" si="5"/>
        <v>-0.17763893202933553</v>
      </c>
      <c r="E34" s="61"/>
      <c r="F34" s="61"/>
      <c r="G34" s="61">
        <v>-67.00113</v>
      </c>
      <c r="H34" s="61">
        <f>G34/$G$10*100</f>
        <v>-0.006191539911656533</v>
      </c>
      <c r="I34" s="61">
        <f>G34/G$12*100</f>
        <v>-0.09274940432696613</v>
      </c>
      <c r="J34" s="61"/>
      <c r="K34" s="61">
        <f>G34-B34</f>
        <v>65.66386999999999</v>
      </c>
      <c r="L34" s="42">
        <f>G34/B34-1</f>
        <v>-0.4949600120604529</v>
      </c>
    </row>
    <row r="35" spans="1:12" ht="18.75" customHeight="1">
      <c r="A35" s="62" t="s">
        <v>32</v>
      </c>
      <c r="B35" s="53">
        <v>30.851</v>
      </c>
      <c r="C35" s="53">
        <f>B35/$B$10*100</f>
        <v>0.0029110121577289065</v>
      </c>
      <c r="D35" s="53">
        <f>B35/B$12*100</f>
        <v>0.04130960458325128</v>
      </c>
      <c r="E35" s="40"/>
      <c r="F35" s="41"/>
      <c r="G35" s="53">
        <v>-21.846605</v>
      </c>
      <c r="H35" s="53">
        <f>G35/$G$10*100</f>
        <v>-0.002018833515071987</v>
      </c>
      <c r="I35" s="53">
        <f>G35/G$12*100</f>
        <v>-0.030242170547220924</v>
      </c>
      <c r="J35" s="53"/>
      <c r="K35" s="53">
        <f>G35-B35</f>
        <v>-52.697604999999996</v>
      </c>
      <c r="L35" s="42">
        <f>G35/B35-1</f>
        <v>-1.7081327995851026</v>
      </c>
    </row>
    <row r="36" spans="1:12" ht="48" customHeight="1">
      <c r="A36" s="64" t="s">
        <v>33</v>
      </c>
      <c r="B36" s="53">
        <v>3751.39253</v>
      </c>
      <c r="C36" s="53">
        <f>B36/$B$10*100</f>
        <v>0.35397067398928406</v>
      </c>
      <c r="D36" s="53">
        <f>B36/B$12*100</f>
        <v>5.023128652259656</v>
      </c>
      <c r="E36" s="53"/>
      <c r="F36" s="53"/>
      <c r="G36" s="53">
        <v>3912.9136690000005</v>
      </c>
      <c r="H36" s="53">
        <f>G36/$G$10*100</f>
        <v>0.36159033664775353</v>
      </c>
      <c r="I36" s="53">
        <f>G36/G$12*100</f>
        <v>5.416631211780959</v>
      </c>
      <c r="J36" s="53"/>
      <c r="K36" s="53">
        <f>G36-B36</f>
        <v>161.5211390000004</v>
      </c>
      <c r="L36" s="42">
        <f>G36/B36-1</f>
        <v>0.043056315143859436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80160.15107038</v>
      </c>
      <c r="C38" s="37">
        <f>B38/$B$10*100</f>
        <v>7.56368267904645</v>
      </c>
      <c r="D38" s="37">
        <f>B38/B$38*100</f>
        <v>100</v>
      </c>
      <c r="E38" s="37"/>
      <c r="F38" s="37"/>
      <c r="G38" s="66">
        <f>G39+G52+G53+G54+G55</f>
        <v>90303.04391199</v>
      </c>
      <c r="H38" s="37">
        <f aca="true" t="shared" si="6" ref="H38:H50">G38/$G$10*100</f>
        <v>8.344857773669766</v>
      </c>
      <c r="I38" s="37">
        <f aca="true" t="shared" si="7" ref="I38:I54">G38/G$38*100</f>
        <v>100</v>
      </c>
      <c r="J38" s="37"/>
      <c r="K38" s="37">
        <f aca="true" t="shared" si="8" ref="K38:K56">G38-B38</f>
        <v>10142.892841609995</v>
      </c>
      <c r="L38" s="38">
        <f aca="true" t="shared" si="9" ref="L38:L52">G38/B38-1</f>
        <v>0.1265328558663097</v>
      </c>
    </row>
    <row r="39" spans="1:12" s="43" customFormat="1" ht="19.5" customHeight="1">
      <c r="A39" s="67" t="s">
        <v>35</v>
      </c>
      <c r="B39" s="56">
        <f>B40+B41+B42+B43+B44+B51</f>
        <v>77186.83961037999</v>
      </c>
      <c r="C39" s="41">
        <f aca="true" t="shared" si="10" ref="C39:C53">B39/$B$10*100</f>
        <v>7.283129510307196</v>
      </c>
      <c r="D39" s="41">
        <f aca="true" t="shared" si="11" ref="D39:D54">B39/B$38*100</f>
        <v>96.29078610719</v>
      </c>
      <c r="E39" s="41"/>
      <c r="F39" s="41"/>
      <c r="G39" s="56">
        <f>G40+G41+G42+G43+G44+G51</f>
        <v>87763.09088699</v>
      </c>
      <c r="H39" s="41">
        <f t="shared" si="6"/>
        <v>8.11014202293511</v>
      </c>
      <c r="I39" s="41">
        <f t="shared" si="7"/>
        <v>97.18730076532586</v>
      </c>
      <c r="J39" s="41"/>
      <c r="K39" s="41">
        <f t="shared" si="8"/>
        <v>10576.251276610012</v>
      </c>
      <c r="L39" s="42">
        <f t="shared" si="9"/>
        <v>0.1370214317621541</v>
      </c>
    </row>
    <row r="40" spans="1:12" ht="19.5" customHeight="1">
      <c r="A40" s="68" t="s">
        <v>36</v>
      </c>
      <c r="B40" s="61">
        <v>23961.772641</v>
      </c>
      <c r="C40" s="61">
        <f>B40/$B$10*100</f>
        <v>2.2609643602699068</v>
      </c>
      <c r="D40" s="61">
        <f t="shared" si="11"/>
        <v>29.892374603887344</v>
      </c>
      <c r="E40" s="61"/>
      <c r="F40" s="61"/>
      <c r="G40" s="69">
        <v>26221.803061000002</v>
      </c>
      <c r="H40" s="61">
        <f t="shared" si="6"/>
        <v>2.4231433142661762</v>
      </c>
      <c r="I40" s="61">
        <f t="shared" si="7"/>
        <v>29.037562772032317</v>
      </c>
      <c r="J40" s="61"/>
      <c r="K40" s="61">
        <f t="shared" si="8"/>
        <v>2260.030420000003</v>
      </c>
      <c r="L40" s="70">
        <f t="shared" si="9"/>
        <v>0.09431816476436139</v>
      </c>
    </row>
    <row r="41" spans="1:12" ht="17.25" customHeight="1">
      <c r="A41" s="68" t="s">
        <v>37</v>
      </c>
      <c r="B41" s="61">
        <v>10385.394757999999</v>
      </c>
      <c r="C41" s="61">
        <f t="shared" si="10"/>
        <v>0.9799361577696688</v>
      </c>
      <c r="D41" s="61">
        <f t="shared" si="11"/>
        <v>12.955807367281158</v>
      </c>
      <c r="E41" s="61"/>
      <c r="F41" s="61"/>
      <c r="G41" s="69">
        <v>12190.96328</v>
      </c>
      <c r="H41" s="61">
        <f t="shared" si="6"/>
        <v>1.126560637255808</v>
      </c>
      <c r="I41" s="61">
        <f t="shared" si="7"/>
        <v>13.500057973551147</v>
      </c>
      <c r="J41" s="61"/>
      <c r="K41" s="61">
        <f t="shared" si="8"/>
        <v>1805.5685220000014</v>
      </c>
      <c r="L41" s="70">
        <f t="shared" si="9"/>
        <v>0.17385651331251983</v>
      </c>
    </row>
    <row r="42" spans="1:12" ht="19.5" customHeight="1">
      <c r="A42" s="68" t="s">
        <v>38</v>
      </c>
      <c r="B42" s="61">
        <v>3134.7217213800004</v>
      </c>
      <c r="C42" s="61">
        <f t="shared" si="10"/>
        <v>0.29578337953499295</v>
      </c>
      <c r="D42" s="61">
        <f t="shared" si="11"/>
        <v>3.910573619837291</v>
      </c>
      <c r="E42" s="61"/>
      <c r="F42" s="61"/>
      <c r="G42" s="69">
        <v>3517.699667410001</v>
      </c>
      <c r="H42" s="61">
        <f t="shared" si="6"/>
        <v>0.3250688143317871</v>
      </c>
      <c r="I42" s="61">
        <f t="shared" si="7"/>
        <v>3.895438641955831</v>
      </c>
      <c r="J42" s="61"/>
      <c r="K42" s="61">
        <f t="shared" si="8"/>
        <v>382.97794603000057</v>
      </c>
      <c r="L42" s="70">
        <f t="shared" si="9"/>
        <v>0.12217286894015023</v>
      </c>
    </row>
    <row r="43" spans="1:12" ht="19.5" customHeight="1">
      <c r="A43" s="68" t="s">
        <v>39</v>
      </c>
      <c r="B43" s="61">
        <v>1648.4319999999998</v>
      </c>
      <c r="C43" s="61">
        <f t="shared" si="10"/>
        <v>0.15554133069233983</v>
      </c>
      <c r="D43" s="61">
        <f t="shared" si="11"/>
        <v>2.056423270151636</v>
      </c>
      <c r="E43" s="61"/>
      <c r="F43" s="61"/>
      <c r="G43" s="69">
        <v>2621.1951520000002</v>
      </c>
      <c r="H43" s="61">
        <f t="shared" si="6"/>
        <v>0.24222329384368013</v>
      </c>
      <c r="I43" s="61">
        <f t="shared" si="7"/>
        <v>2.902665334907909</v>
      </c>
      <c r="J43" s="61"/>
      <c r="K43" s="61">
        <f t="shared" si="8"/>
        <v>972.7631520000004</v>
      </c>
      <c r="L43" s="70">
        <f t="shared" si="9"/>
        <v>0.5901142127791748</v>
      </c>
    </row>
    <row r="44" spans="1:12" s="43" customFormat="1" ht="19.5" customHeight="1">
      <c r="A44" s="68" t="s">
        <v>40</v>
      </c>
      <c r="B44" s="69">
        <f>B45+B46+B47+B48+B50+B49</f>
        <v>38021.00844</v>
      </c>
      <c r="C44" s="61">
        <f t="shared" si="10"/>
        <v>3.587553655244672</v>
      </c>
      <c r="D44" s="61">
        <f t="shared" si="11"/>
        <v>47.43130836494787</v>
      </c>
      <c r="E44" s="61"/>
      <c r="F44" s="61"/>
      <c r="G44" s="69">
        <f>G45+G46+G47+G48+G50+G49</f>
        <v>43131.730014579996</v>
      </c>
      <c r="H44" s="61">
        <f t="shared" si="6"/>
        <v>3.9857809539043005</v>
      </c>
      <c r="I44" s="61">
        <f t="shared" si="7"/>
        <v>47.76331798584386</v>
      </c>
      <c r="J44" s="61"/>
      <c r="K44" s="61">
        <f t="shared" si="8"/>
        <v>5110.721574579999</v>
      </c>
      <c r="L44" s="70">
        <f t="shared" si="9"/>
        <v>0.13441835933008206</v>
      </c>
    </row>
    <row r="45" spans="1:12" ht="31.5" customHeight="1">
      <c r="A45" s="71" t="s">
        <v>41</v>
      </c>
      <c r="B45" s="47">
        <v>324.33145500000137</v>
      </c>
      <c r="C45" s="47">
        <f t="shared" si="10"/>
        <v>0.030602988837927777</v>
      </c>
      <c r="D45" s="47">
        <f>B45/B$38*100</f>
        <v>0.40460434601132533</v>
      </c>
      <c r="E45" s="47"/>
      <c r="F45" s="47"/>
      <c r="G45" s="72">
        <v>316.25942724999913</v>
      </c>
      <c r="H45" s="47">
        <f t="shared" si="6"/>
        <v>0.029225370769955752</v>
      </c>
      <c r="I45" s="47">
        <f t="shared" si="7"/>
        <v>0.3502201183364626</v>
      </c>
      <c r="J45" s="47"/>
      <c r="K45" s="47">
        <f t="shared" si="8"/>
        <v>-8.072027750002235</v>
      </c>
      <c r="L45" s="48">
        <f t="shared" si="9"/>
        <v>-0.024888205030875632</v>
      </c>
    </row>
    <row r="46" spans="1:12" ht="15.75" customHeight="1">
      <c r="A46" s="73" t="s">
        <v>42</v>
      </c>
      <c r="B46" s="47">
        <v>4506.633704000001</v>
      </c>
      <c r="C46" s="74">
        <f t="shared" si="10"/>
        <v>0.4252330719514718</v>
      </c>
      <c r="D46" s="74">
        <f t="shared" si="11"/>
        <v>5.622037438581186</v>
      </c>
      <c r="E46" s="74"/>
      <c r="F46" s="74"/>
      <c r="G46" s="75">
        <v>4153.222241099999</v>
      </c>
      <c r="H46" s="74">
        <f t="shared" si="6"/>
        <v>0.3837971280148594</v>
      </c>
      <c r="I46" s="74">
        <f t="shared" si="7"/>
        <v>4.599205144344592</v>
      </c>
      <c r="J46" s="74"/>
      <c r="K46" s="74">
        <f t="shared" si="8"/>
        <v>-353.4114629000014</v>
      </c>
      <c r="L46" s="76">
        <f t="shared" si="9"/>
        <v>-0.07842027688789532</v>
      </c>
    </row>
    <row r="47" spans="1:12" ht="33" customHeight="1">
      <c r="A47" s="71" t="s">
        <v>43</v>
      </c>
      <c r="B47" s="47">
        <v>56.54559999999999</v>
      </c>
      <c r="C47" s="47">
        <f t="shared" si="10"/>
        <v>0.00533548115348208</v>
      </c>
      <c r="D47" s="47">
        <f t="shared" si="11"/>
        <v>0.0705407852217661</v>
      </c>
      <c r="E47" s="41"/>
      <c r="F47" s="41"/>
      <c r="G47" s="72">
        <v>27.87165591</v>
      </c>
      <c r="H47" s="47">
        <f t="shared" si="6"/>
        <v>0.0025756053662187887</v>
      </c>
      <c r="I47" s="47">
        <f t="shared" si="7"/>
        <v>0.030864580752298806</v>
      </c>
      <c r="J47" s="47"/>
      <c r="K47" s="47">
        <f t="shared" si="8"/>
        <v>-28.673944089999992</v>
      </c>
      <c r="L47" s="48">
        <f t="shared" si="9"/>
        <v>-0.5070941698381483</v>
      </c>
    </row>
    <row r="48" spans="1:12" ht="17.25" customHeight="1">
      <c r="A48" s="73" t="s">
        <v>44</v>
      </c>
      <c r="B48" s="47">
        <v>28015.043981999996</v>
      </c>
      <c r="C48" s="74">
        <f>B48/$B$10*100</f>
        <v>2.64341945580085</v>
      </c>
      <c r="D48" s="74">
        <f t="shared" si="11"/>
        <v>34.948841298219364</v>
      </c>
      <c r="E48" s="74"/>
      <c r="F48" s="74"/>
      <c r="G48" s="75">
        <v>32773.901719</v>
      </c>
      <c r="H48" s="74">
        <f>G48/$G$10*100</f>
        <v>3.0286193763283866</v>
      </c>
      <c r="I48" s="74">
        <f t="shared" si="7"/>
        <v>36.29324140052431</v>
      </c>
      <c r="J48" s="74"/>
      <c r="K48" s="74">
        <f t="shared" si="8"/>
        <v>4758.857737000006</v>
      </c>
      <c r="L48" s="76">
        <f t="shared" si="9"/>
        <v>0.1698679373859855</v>
      </c>
    </row>
    <row r="49" spans="1:12" ht="48" customHeight="1">
      <c r="A49" s="77" t="s">
        <v>45</v>
      </c>
      <c r="B49" s="75">
        <v>4152.734699</v>
      </c>
      <c r="C49" s="74">
        <f>B49/$B$10*100</f>
        <v>0.3918401736284623</v>
      </c>
      <c r="D49" s="74">
        <f>B49/B$38*100</f>
        <v>5.18054749591718</v>
      </c>
      <c r="E49" s="74"/>
      <c r="F49" s="74"/>
      <c r="G49" s="75">
        <v>4520.61255032</v>
      </c>
      <c r="H49" s="74">
        <f t="shared" si="6"/>
        <v>0.417747477250633</v>
      </c>
      <c r="I49" s="74">
        <f t="shared" si="7"/>
        <v>5.006046700624867</v>
      </c>
      <c r="J49" s="74"/>
      <c r="K49" s="74">
        <f t="shared" si="8"/>
        <v>367.87785132000045</v>
      </c>
      <c r="L49" s="76">
        <f t="shared" si="9"/>
        <v>0.08858688984119012</v>
      </c>
    </row>
    <row r="50" spans="1:12" ht="19.5" customHeight="1">
      <c r="A50" s="78" t="s">
        <v>46</v>
      </c>
      <c r="B50" s="47">
        <v>965.719</v>
      </c>
      <c r="C50" s="47">
        <f t="shared" si="10"/>
        <v>0.09112248387247746</v>
      </c>
      <c r="D50" s="47">
        <f t="shared" si="11"/>
        <v>1.204737000997049</v>
      </c>
      <c r="E50" s="47"/>
      <c r="F50" s="47"/>
      <c r="G50" s="72">
        <v>1339.8624210000003</v>
      </c>
      <c r="H50" s="47">
        <f t="shared" si="6"/>
        <v>0.12381599617424736</v>
      </c>
      <c r="I50" s="47">
        <f t="shared" si="7"/>
        <v>1.4837400412613333</v>
      </c>
      <c r="J50" s="47"/>
      <c r="K50" s="47">
        <f t="shared" si="8"/>
        <v>374.1434210000002</v>
      </c>
      <c r="L50" s="48">
        <f t="shared" si="9"/>
        <v>0.3874247281041381</v>
      </c>
    </row>
    <row r="51" spans="1:12" ht="31.5" customHeight="1">
      <c r="A51" s="79" t="s">
        <v>47</v>
      </c>
      <c r="B51" s="80">
        <v>35.51005000000001</v>
      </c>
      <c r="C51" s="80">
        <f>B51/$B$10*100</f>
        <v>0.0033506267956163946</v>
      </c>
      <c r="D51" s="61">
        <f t="shared" si="11"/>
        <v>0.044298881084720576</v>
      </c>
      <c r="E51" s="61"/>
      <c r="F51" s="61"/>
      <c r="G51" s="69">
        <v>79.69971199999999</v>
      </c>
      <c r="H51" s="61">
        <f>G51/$G$10*100</f>
        <v>0.0073650093333579745</v>
      </c>
      <c r="I51" s="61">
        <f t="shared" si="7"/>
        <v>0.08825805703479488</v>
      </c>
      <c r="J51" s="61"/>
      <c r="K51" s="61">
        <f t="shared" si="8"/>
        <v>44.189661999999984</v>
      </c>
      <c r="L51" s="81">
        <f t="shared" si="9"/>
        <v>1.2444269157604673</v>
      </c>
    </row>
    <row r="52" spans="1:12" s="43" customFormat="1" ht="19.5" customHeight="1">
      <c r="A52" s="67" t="s">
        <v>48</v>
      </c>
      <c r="B52" s="82">
        <v>3267.81346</v>
      </c>
      <c r="C52" s="61">
        <f>B52/$B$10*100</f>
        <v>0.30834153548507875</v>
      </c>
      <c r="D52" s="61">
        <f t="shared" si="11"/>
        <v>4.076605914989962</v>
      </c>
      <c r="E52" s="61"/>
      <c r="F52" s="61"/>
      <c r="G52" s="69">
        <v>3320.985449999999</v>
      </c>
      <c r="H52" s="61">
        <f>G52/$G$10*100</f>
        <v>0.3068905548265473</v>
      </c>
      <c r="I52" s="61">
        <f t="shared" si="7"/>
        <v>3.6776007830219495</v>
      </c>
      <c r="J52" s="61"/>
      <c r="K52" s="61">
        <f t="shared" si="8"/>
        <v>53.17198999999937</v>
      </c>
      <c r="L52" s="70">
        <f t="shared" si="9"/>
        <v>0.01627142756184119</v>
      </c>
    </row>
    <row r="53" spans="1:12" ht="19.5" customHeight="1">
      <c r="A53" s="67" t="s">
        <v>30</v>
      </c>
      <c r="B53" s="82">
        <v>0</v>
      </c>
      <c r="C53" s="61">
        <f t="shared" si="10"/>
        <v>0</v>
      </c>
      <c r="D53" s="61">
        <f t="shared" si="11"/>
        <v>0</v>
      </c>
      <c r="E53" s="61"/>
      <c r="F53" s="61"/>
      <c r="G53" s="69">
        <v>0</v>
      </c>
      <c r="H53" s="61">
        <f>G53/$G$10*100</f>
        <v>0</v>
      </c>
      <c r="I53" s="61">
        <f t="shared" si="7"/>
        <v>0</v>
      </c>
      <c r="J53" s="61"/>
      <c r="K53" s="61">
        <f t="shared" si="8"/>
        <v>0</v>
      </c>
      <c r="L53" s="70"/>
    </row>
    <row r="54" spans="1:12" s="43" customFormat="1" ht="32.25" customHeight="1">
      <c r="A54" s="83" t="s">
        <v>49</v>
      </c>
      <c r="B54" s="80">
        <v>-294.50199999999995</v>
      </c>
      <c r="C54" s="61">
        <f>B54/$B$10*100</f>
        <v>-0.027788366745826014</v>
      </c>
      <c r="D54" s="61">
        <f t="shared" si="11"/>
        <v>-0.36739202217998496</v>
      </c>
      <c r="E54" s="61"/>
      <c r="F54" s="61"/>
      <c r="G54" s="69">
        <v>-781.032425</v>
      </c>
      <c r="H54" s="61">
        <f>G54/$G$10*100</f>
        <v>-0.07217480409189199</v>
      </c>
      <c r="I54" s="61">
        <f t="shared" si="7"/>
        <v>-0.8649015483478052</v>
      </c>
      <c r="J54" s="61"/>
      <c r="K54" s="61">
        <f t="shared" si="8"/>
        <v>-486.53042500000004</v>
      </c>
      <c r="L54" s="70">
        <f>G54/B54-1</f>
        <v>1.6520445531779075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8"/>
        <v>0</v>
      </c>
      <c r="L55" s="70"/>
    </row>
    <row r="56" spans="1:12" s="29" customFormat="1" ht="21" customHeight="1" thickBot="1">
      <c r="A56" s="86" t="s">
        <v>50</v>
      </c>
      <c r="B56" s="87">
        <f>B12-B38</f>
        <v>-5477.761075999995</v>
      </c>
      <c r="C56" s="88">
        <f>B56/$B$10*100</f>
        <v>-0.5168658743434627</v>
      </c>
      <c r="D56" s="87">
        <v>0</v>
      </c>
      <c r="E56" s="87"/>
      <c r="F56" s="89"/>
      <c r="G56" s="87">
        <f>G12-G38</f>
        <v>-18064.164874230002</v>
      </c>
      <c r="H56" s="88">
        <f>G56/$G$10*100</f>
        <v>-1.6693001713484397</v>
      </c>
      <c r="I56" s="90">
        <v>0</v>
      </c>
      <c r="J56" s="89"/>
      <c r="K56" s="87">
        <f t="shared" si="8"/>
        <v>-12586.403798230007</v>
      </c>
      <c r="L56" s="91"/>
    </row>
    <row r="57" spans="1:12" s="29" customFormat="1" ht="21" customHeight="1">
      <c r="A57" s="92"/>
      <c r="B57" s="61"/>
      <c r="C57" s="93"/>
      <c r="D57" s="61"/>
      <c r="E57" s="61"/>
      <c r="F57" s="74"/>
      <c r="G57" s="61"/>
      <c r="H57" s="93"/>
      <c r="I57" s="80"/>
      <c r="J57" s="74"/>
      <c r="K57" s="61"/>
      <c r="L57" s="42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</cp:lastModifiedBy>
  <cp:lastPrinted>2020-04-24T07:45:20Z</cp:lastPrinted>
  <dcterms:created xsi:type="dcterms:W3CDTF">2020-04-24T07:41:37Z</dcterms:created>
  <dcterms:modified xsi:type="dcterms:W3CDTF">2020-04-26T22:23:14Z</dcterms:modified>
  <cp:category/>
  <cp:version/>
  <cp:contentType/>
  <cp:contentStatus/>
</cp:coreProperties>
</file>