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ebruar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a47">WEO '[13]LINK'!$A$1:$A$42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'februarie 2017'!$B$2:$R$67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'februarie 2017'!$12:$17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<sst xmlns="http://schemas.openxmlformats.org/spreadsheetml/2006/main" count="110" uniqueCount="102">
  <si>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</si>
  <si>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>Realizări 01.01 - 28.02.2017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</si>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</sst>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"/>
    <numFmt numFmtId="170" formatCode="#,##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6" fontId="5" fillId="33" borderId="0" xfId="0" applyNumberFormat="1" applyFont="1" applyFill="1" applyAlignment="1" applyProtection="1">
      <alignment horizontal="center"/>
      <protection locked="0"/>
    </xf>
    <xf numFmtId="167" fontId="9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Alignment="1" applyProtection="1">
      <alignment horizontal="right"/>
      <protection locked="0"/>
    </xf>
    <xf numFmtId="169" fontId="4" fillId="33" borderId="0" xfId="0" applyNumberFormat="1" applyFont="1" applyFill="1" applyAlignment="1" applyProtection="1">
      <alignment horizontal="center"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70" fontId="4" fillId="33" borderId="0" xfId="0" applyNumberFormat="1" applyFont="1" applyFill="1" applyBorder="1" applyAlignment="1" applyProtection="1">
      <alignment/>
      <protection locked="0"/>
    </xf>
    <xf numFmtId="169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vertical="center" wrapText="1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70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4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right" wrapText="1" indent="1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showZeros="0" tabSelected="1" view="pageBreakPreview" zoomScale="75" zoomScaleNormal="78" zoomScaleSheetLayoutView="75" zoomScalePageLayoutView="0" workbookViewId="0" topLeftCell="A1">
      <pane xSplit="2" ySplit="15" topLeftCell="D66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A68" sqref="A68"/>
    </sheetView>
  </sheetViews>
  <sheetFormatPr defaultColWidth="9.140625" defaultRowHeight="19.5" customHeight="1" outlineLevelRow="1"/>
  <cols>
    <col min="1" max="1" width="3.8515625" style="12" customWidth="1"/>
    <col min="2" max="2" width="52.140625" style="15" customWidth="1"/>
    <col min="3" max="3" width="21.140625" style="15" customWidth="1"/>
    <col min="4" max="4" width="15.7109375" style="15" customWidth="1"/>
    <col min="5" max="5" width="17.00390625" style="31" customWidth="1"/>
    <col min="6" max="6" width="13.8515625" style="31" customWidth="1"/>
    <col min="7" max="7" width="16.8515625" style="31" customWidth="1"/>
    <col min="8" max="8" width="16.28125" style="31" customWidth="1"/>
    <col min="9" max="9" width="11.57421875" style="15" customWidth="1"/>
    <col min="10" max="10" width="13.28125" style="15" customWidth="1"/>
    <col min="11" max="11" width="14.140625" style="15" customWidth="1"/>
    <col min="12" max="12" width="13.7109375" style="15" customWidth="1"/>
    <col min="13" max="13" width="12.140625" style="16" customWidth="1"/>
    <col min="14" max="14" width="12.421875" style="15" customWidth="1"/>
    <col min="15" max="15" width="12.7109375" style="16" customWidth="1"/>
    <col min="16" max="16" width="10.421875" style="15" customWidth="1"/>
    <col min="17" max="17" width="15.7109375" style="17" customWidth="1"/>
    <col min="18" max="18" width="15.421875" style="18" bestFit="1" customWidth="1"/>
    <col min="19" max="16384" width="8.8515625" style="12" customWidth="1"/>
  </cols>
  <sheetData>
    <row r="1" spans="2:9" ht="23.25" customHeight="1">
      <c r="B1" s="11"/>
      <c r="C1" s="12"/>
      <c r="D1" s="12"/>
      <c r="E1" s="6"/>
      <c r="F1" s="6"/>
      <c r="G1" s="6"/>
      <c r="H1" s="13"/>
      <c r="I1" s="14"/>
    </row>
    <row r="2" spans="2:18" ht="15" customHeight="1">
      <c r="B2" s="19"/>
      <c r="C2" s="20"/>
      <c r="D2" s="21"/>
      <c r="E2" s="22"/>
      <c r="F2" s="22"/>
      <c r="G2" s="22"/>
      <c r="H2" s="22"/>
      <c r="I2" s="20"/>
      <c r="J2" s="23"/>
      <c r="K2" s="21"/>
      <c r="L2" s="12"/>
      <c r="M2" s="24"/>
      <c r="N2" s="137"/>
      <c r="O2" s="137"/>
      <c r="P2" s="137"/>
      <c r="Q2" s="137"/>
      <c r="R2" s="137"/>
    </row>
    <row r="3" spans="2:18" ht="22.5" customHeight="1" outlineLevel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15" outlineLevel="1">
      <c r="B4" s="139" t="s">
        <v>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2:18" ht="15" outlineLevel="1">
      <c r="B5" s="25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ht="15" outlineLevel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2:18" ht="15" outlineLevel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ht="15" outlineLevel="1">
      <c r="B8" s="27"/>
      <c r="C8" s="27"/>
      <c r="D8" s="27"/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3" ht="24" customHeight="1" outlineLevel="1">
      <c r="B9" s="29"/>
      <c r="C9" s="30"/>
      <c r="D9" s="30"/>
      <c r="F9" s="32"/>
      <c r="G9" s="33"/>
      <c r="J9" s="30"/>
      <c r="K9" s="34"/>
      <c r="L9" s="30"/>
      <c r="M9" s="18"/>
    </row>
    <row r="10" spans="2:18" ht="15.75" customHeight="1" outlineLevel="1">
      <c r="B10" s="29"/>
      <c r="C10" s="30"/>
      <c r="D10" s="36"/>
      <c r="E10" s="37"/>
      <c r="F10" s="38"/>
      <c r="G10" s="39"/>
      <c r="H10" s="40"/>
      <c r="I10" s="41"/>
      <c r="J10" s="42"/>
      <c r="K10" s="40"/>
      <c r="L10" s="40"/>
      <c r="M10" s="33"/>
      <c r="N10" s="40"/>
      <c r="O10" s="40"/>
      <c r="P10" s="16" t="s">
        <v>2</v>
      </c>
      <c r="Q10" s="43">
        <v>815200</v>
      </c>
      <c r="R10" s="44"/>
    </row>
    <row r="11" spans="2:18" ht="17.25" outlineLevel="1">
      <c r="B11" s="29"/>
      <c r="C11" s="45"/>
      <c r="D11" s="46"/>
      <c r="E11" s="47"/>
      <c r="F11" s="48"/>
      <c r="G11" s="49"/>
      <c r="H11" s="50"/>
      <c r="I11" s="44"/>
      <c r="J11" s="12"/>
      <c r="K11" s="12"/>
      <c r="L11" s="35"/>
      <c r="M11" s="23"/>
      <c r="N11" s="46"/>
      <c r="O11" s="51"/>
      <c r="P11" s="46"/>
      <c r="Q11" s="52"/>
      <c r="R11" s="53" t="s">
        <v>3</v>
      </c>
    </row>
    <row r="12" spans="2:18" ht="15">
      <c r="B12" s="54"/>
      <c r="C12" s="55" t="s">
        <v>4</v>
      </c>
      <c r="D12" s="55" t="s">
        <v>4</v>
      </c>
      <c r="E12" s="56" t="s">
        <v>4</v>
      </c>
      <c r="F12" s="56" t="s">
        <v>4</v>
      </c>
      <c r="G12" s="56" t="s">
        <v>5</v>
      </c>
      <c r="H12" s="56" t="s">
        <v>6</v>
      </c>
      <c r="I12" s="55" t="s">
        <v>4</v>
      </c>
      <c r="J12" s="55" t="s">
        <v>7</v>
      </c>
      <c r="K12" s="55" t="s">
        <v>8</v>
      </c>
      <c r="L12" s="55" t="s">
        <v>8</v>
      </c>
      <c r="M12" s="57" t="s">
        <v>9</v>
      </c>
      <c r="N12" s="55" t="s">
        <v>10</v>
      </c>
      <c r="O12" s="58" t="s">
        <v>9</v>
      </c>
      <c r="P12" s="55" t="s">
        <v>11</v>
      </c>
      <c r="Q12" s="140" t="s">
        <v>12</v>
      </c>
      <c r="R12" s="140"/>
    </row>
    <row r="13" spans="2:18" ht="19.5" customHeight="1">
      <c r="B13" s="12"/>
      <c r="C13" s="59" t="s">
        <v>13</v>
      </c>
      <c r="D13" s="59" t="s">
        <v>14</v>
      </c>
      <c r="E13" s="60" t="s">
        <v>15</v>
      </c>
      <c r="F13" s="60" t="s">
        <v>16</v>
      </c>
      <c r="G13" s="60" t="s">
        <v>17</v>
      </c>
      <c r="H13" s="60" t="s">
        <v>18</v>
      </c>
      <c r="I13" s="59" t="s">
        <v>19</v>
      </c>
      <c r="J13" s="59" t="s">
        <v>18</v>
      </c>
      <c r="K13" s="59" t="s">
        <v>20</v>
      </c>
      <c r="L13" s="59" t="s">
        <v>21</v>
      </c>
      <c r="M13" s="61"/>
      <c r="N13" s="59" t="s">
        <v>22</v>
      </c>
      <c r="O13" s="62" t="s">
        <v>23</v>
      </c>
      <c r="P13" s="63" t="s">
        <v>24</v>
      </c>
      <c r="Q13" s="141"/>
      <c r="R13" s="141"/>
    </row>
    <row r="14" spans="2:18" ht="15.75" customHeight="1">
      <c r="B14" s="12"/>
      <c r="C14" s="59" t="s">
        <v>25</v>
      </c>
      <c r="D14" s="59" t="s">
        <v>26</v>
      </c>
      <c r="E14" s="60" t="s">
        <v>27</v>
      </c>
      <c r="F14" s="60" t="s">
        <v>28</v>
      </c>
      <c r="G14" s="60" t="s">
        <v>29</v>
      </c>
      <c r="H14" s="60" t="s">
        <v>30</v>
      </c>
      <c r="I14" s="59" t="s">
        <v>31</v>
      </c>
      <c r="J14" s="59" t="s">
        <v>32</v>
      </c>
      <c r="K14" s="59" t="s">
        <v>33</v>
      </c>
      <c r="L14" s="59" t="s">
        <v>34</v>
      </c>
      <c r="M14" s="61"/>
      <c r="N14" s="59" t="s">
        <v>35</v>
      </c>
      <c r="O14" s="62" t="s">
        <v>36</v>
      </c>
      <c r="P14" s="63" t="s">
        <v>37</v>
      </c>
      <c r="Q14" s="141"/>
      <c r="R14" s="141"/>
    </row>
    <row r="15" spans="2:18" ht="15">
      <c r="B15" s="64"/>
      <c r="C15" s="65"/>
      <c r="D15" s="59" t="s">
        <v>38</v>
      </c>
      <c r="E15" s="60"/>
      <c r="F15" s="60" t="s">
        <v>39</v>
      </c>
      <c r="G15" s="60" t="s">
        <v>40</v>
      </c>
      <c r="H15" s="60"/>
      <c r="I15" s="59" t="s">
        <v>41</v>
      </c>
      <c r="J15" s="59" t="s">
        <v>42</v>
      </c>
      <c r="K15" s="59"/>
      <c r="L15" s="59" t="s">
        <v>43</v>
      </c>
      <c r="M15" s="61"/>
      <c r="N15" s="59" t="s">
        <v>44</v>
      </c>
      <c r="O15" s="61" t="s">
        <v>45</v>
      </c>
      <c r="P15" s="63" t="s">
        <v>46</v>
      </c>
      <c r="Q15" s="141"/>
      <c r="R15" s="141"/>
    </row>
    <row r="16" spans="2:18" ht="15.75" customHeight="1">
      <c r="B16" s="46"/>
      <c r="C16" s="12"/>
      <c r="D16" s="59" t="s">
        <v>47</v>
      </c>
      <c r="E16" s="60"/>
      <c r="F16" s="60"/>
      <c r="G16" s="60" t="s">
        <v>48</v>
      </c>
      <c r="H16" s="60"/>
      <c r="I16" s="59" t="s">
        <v>49</v>
      </c>
      <c r="J16" s="59"/>
      <c r="K16" s="59"/>
      <c r="L16" s="59" t="s">
        <v>50</v>
      </c>
      <c r="M16" s="61"/>
      <c r="N16" s="59"/>
      <c r="O16" s="61"/>
      <c r="P16" s="63"/>
      <c r="Q16" s="142" t="s">
        <v>51</v>
      </c>
      <c r="R16" s="143" t="s">
        <v>52</v>
      </c>
    </row>
    <row r="17" spans="2:18" ht="51" customHeight="1">
      <c r="B17" s="66"/>
      <c r="C17" s="12"/>
      <c r="D17" s="67"/>
      <c r="E17" s="67"/>
      <c r="F17" s="67"/>
      <c r="G17" s="60" t="s">
        <v>53</v>
      </c>
      <c r="H17" s="60"/>
      <c r="I17" s="68" t="s">
        <v>54</v>
      </c>
      <c r="J17" s="59"/>
      <c r="K17" s="59"/>
      <c r="L17" s="68" t="s">
        <v>55</v>
      </c>
      <c r="M17" s="61"/>
      <c r="N17" s="59"/>
      <c r="O17" s="61"/>
      <c r="P17" s="63"/>
      <c r="Q17" s="142"/>
      <c r="R17" s="143"/>
    </row>
    <row r="18" spans="2:18" ht="18" customHeight="1" thickBot="1">
      <c r="B18" s="129"/>
      <c r="C18" s="74"/>
      <c r="D18" s="130"/>
      <c r="E18" s="130"/>
      <c r="F18" s="130"/>
      <c r="G18" s="131"/>
      <c r="H18" s="131"/>
      <c r="I18" s="132"/>
      <c r="J18" s="133"/>
      <c r="K18" s="133"/>
      <c r="L18" s="132"/>
      <c r="M18" s="134"/>
      <c r="N18" s="133"/>
      <c r="O18" s="134"/>
      <c r="P18" s="135"/>
      <c r="Q18" s="127"/>
      <c r="R18" s="136"/>
    </row>
    <row r="19" spans="2:18" s="75" customFormat="1" ht="30.75" customHeight="1" thickTop="1">
      <c r="B19" s="76" t="s">
        <v>56</v>
      </c>
      <c r="C19" s="73">
        <f>C20+C36+C37+C38+C39+C40+C41++C42+C43</f>
        <v>13561.587588170001</v>
      </c>
      <c r="D19" s="7">
        <f aca="true" t="shared" si="0" ref="D19:L19">D20+D36+D37+D38+D39+D40+D41++D42+D43</f>
        <v>11136.523164000002</v>
      </c>
      <c r="E19" s="7">
        <f t="shared" si="0"/>
        <v>9059.951868</v>
      </c>
      <c r="F19" s="7">
        <f t="shared" si="0"/>
        <v>343.92129399999993</v>
      </c>
      <c r="G19" s="7">
        <f>G20+G36+G37+G38+G39+G40+G41++G42+G43</f>
        <v>4505.876211000001</v>
      </c>
      <c r="H19" s="7">
        <f t="shared" si="0"/>
        <v>0</v>
      </c>
      <c r="I19" s="7">
        <f>I20+I36+I37+I38+I39+I40+I41++I42+I43</f>
        <v>3318.5599999999995</v>
      </c>
      <c r="J19" s="7">
        <f>J20+J36+J37+J38+J39+J40+J41++J42+J43</f>
        <v>25.093291</v>
      </c>
      <c r="K19" s="7">
        <f>K20+K36+K37+K38+K39+K40+K41++K42+K43</f>
        <v>19.36062531</v>
      </c>
      <c r="L19" s="9">
        <f t="shared" si="0"/>
        <v>212.92998</v>
      </c>
      <c r="M19" s="77">
        <f>SUM(C19:L19)</f>
        <v>42183.804021480006</v>
      </c>
      <c r="N19" s="78">
        <f>N20+N36+N37+N40+N38</f>
        <v>-7279.3964860285705</v>
      </c>
      <c r="O19" s="77">
        <f aca="true" t="shared" si="1" ref="O19:O41">M19+N19</f>
        <v>34904.407535451435</v>
      </c>
      <c r="P19" s="78">
        <f>P20+P36+P37+P40+P42</f>
        <v>-14.719232</v>
      </c>
      <c r="Q19" s="79">
        <f>O19+P19</f>
        <v>34889.68830345143</v>
      </c>
      <c r="R19" s="77">
        <f>Q19/$Q$10*100</f>
        <v>4.279893069608861</v>
      </c>
    </row>
    <row r="20" spans="2:18" s="80" customFormat="1" ht="18.75" customHeight="1">
      <c r="B20" s="69" t="s">
        <v>57</v>
      </c>
      <c r="C20" s="7">
        <f>C21+C34+C35</f>
        <v>13199.654257170001</v>
      </c>
      <c r="D20" s="7">
        <f>D21+D34+D35</f>
        <v>10079.6388</v>
      </c>
      <c r="E20" s="9">
        <f>E21+E34+E35</f>
        <v>6572.605868</v>
      </c>
      <c r="F20" s="9">
        <f>F21+F34+F35</f>
        <v>343.92129399999993</v>
      </c>
      <c r="G20" s="9">
        <f>G21+G34+G35</f>
        <v>4294.167211000001</v>
      </c>
      <c r="H20" s="9"/>
      <c r="I20" s="7">
        <f>I21+I34+I35</f>
        <v>1780.748</v>
      </c>
      <c r="J20" s="7"/>
      <c r="K20" s="81">
        <f>K21+K34+K35</f>
        <v>19.36062531</v>
      </c>
      <c r="L20" s="81">
        <f>L21+L34+L35</f>
        <v>195.06561</v>
      </c>
      <c r="M20" s="7">
        <f>SUM(C20:L20)</f>
        <v>36485.16166548</v>
      </c>
      <c r="N20" s="7">
        <f>N21+N34+N35</f>
        <v>-2100.2894800285712</v>
      </c>
      <c r="O20" s="81">
        <f t="shared" si="1"/>
        <v>34384.87218545143</v>
      </c>
      <c r="P20" s="7">
        <f>P21+P34+P35</f>
        <v>0</v>
      </c>
      <c r="Q20" s="70">
        <f aca="true" t="shared" si="2" ref="Q20:Q41">O20+P20</f>
        <v>34384.87218545143</v>
      </c>
      <c r="R20" s="81">
        <f aca="true" t="shared" si="3" ref="R20:R43">Q20/$Q$10*100</f>
        <v>4.217967638058321</v>
      </c>
    </row>
    <row r="21" spans="2:18" ht="28.5" customHeight="1">
      <c r="B21" s="82" t="s">
        <v>58</v>
      </c>
      <c r="C21" s="83">
        <f>C22+C26+C27+C32+C33</f>
        <v>11863.18791217</v>
      </c>
      <c r="D21" s="83">
        <f>D22+D26+D27+D32+D33</f>
        <v>7990.982800000001</v>
      </c>
      <c r="E21" s="84">
        <f aca="true" t="shared" si="4" ref="E21:L21">E22+E26+E27+E32+E33</f>
        <v>0</v>
      </c>
      <c r="F21" s="84">
        <f t="shared" si="4"/>
        <v>0</v>
      </c>
      <c r="G21" s="85">
        <f t="shared" si="4"/>
        <v>556.806</v>
      </c>
      <c r="H21" s="84">
        <f t="shared" si="4"/>
        <v>0</v>
      </c>
      <c r="I21" s="83">
        <f>I22+I26+I27+I32+I33</f>
        <v>433.548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83">
        <f>SUM(C21:L21)</f>
        <v>20844.52471217</v>
      </c>
      <c r="N21" s="4">
        <f>N22+N26+N27+N32+N33</f>
        <v>0</v>
      </c>
      <c r="O21" s="83">
        <f t="shared" si="1"/>
        <v>20844.52471217</v>
      </c>
      <c r="P21" s="4">
        <f>P22+P26+P27+P32+P33</f>
        <v>0</v>
      </c>
      <c r="Q21" s="86">
        <f t="shared" si="2"/>
        <v>20844.52471217</v>
      </c>
      <c r="R21" s="83">
        <f t="shared" si="3"/>
        <v>2.5569829136616784</v>
      </c>
    </row>
    <row r="22" spans="2:18" ht="33.75" customHeight="1">
      <c r="B22" s="87" t="s">
        <v>59</v>
      </c>
      <c r="C22" s="83">
        <f aca="true" t="shared" si="5" ref="C22:H22">C23+C24+C25</f>
        <v>2093.3840670000004</v>
      </c>
      <c r="D22" s="83">
        <f>D23+D24+D25</f>
        <v>3685.0607169999994</v>
      </c>
      <c r="E22" s="84">
        <f t="shared" si="5"/>
        <v>0</v>
      </c>
      <c r="F22" s="84">
        <f t="shared" si="5"/>
        <v>0</v>
      </c>
      <c r="G22" s="84">
        <f t="shared" si="5"/>
        <v>0</v>
      </c>
      <c r="H22" s="84">
        <f t="shared" si="5"/>
        <v>0</v>
      </c>
      <c r="I22" s="4"/>
      <c r="J22" s="4">
        <f>J23+J24+J25</f>
        <v>0</v>
      </c>
      <c r="K22" s="3">
        <f>K23+K24+K25</f>
        <v>0</v>
      </c>
      <c r="L22" s="4">
        <f>L23+L24+L25</f>
        <v>0</v>
      </c>
      <c r="M22" s="83">
        <f aca="true" t="shared" si="6" ref="M22:M41">SUM(C22:L22)</f>
        <v>5778.444783999999</v>
      </c>
      <c r="N22" s="4">
        <f>N23+N24+N25</f>
        <v>0</v>
      </c>
      <c r="O22" s="83">
        <f t="shared" si="1"/>
        <v>5778.444783999999</v>
      </c>
      <c r="P22" s="4">
        <f>P23+P24+P25</f>
        <v>0</v>
      </c>
      <c r="Q22" s="86">
        <f t="shared" si="2"/>
        <v>5778.444783999999</v>
      </c>
      <c r="R22" s="83">
        <f>Q22/$Q$10*100</f>
        <v>0.7088376820412168</v>
      </c>
    </row>
    <row r="23" spans="2:18" ht="22.5" customHeight="1">
      <c r="B23" s="88" t="s">
        <v>60</v>
      </c>
      <c r="C23" s="3">
        <v>571.193</v>
      </c>
      <c r="D23" s="3">
        <v>0.343427</v>
      </c>
      <c r="E23" s="84"/>
      <c r="F23" s="84"/>
      <c r="G23" s="84"/>
      <c r="H23" s="84"/>
      <c r="I23" s="83"/>
      <c r="J23" s="3"/>
      <c r="K23" s="3"/>
      <c r="L23" s="3"/>
      <c r="M23" s="83">
        <f t="shared" si="6"/>
        <v>571.536427</v>
      </c>
      <c r="N23" s="3"/>
      <c r="O23" s="83">
        <f t="shared" si="1"/>
        <v>571.536427</v>
      </c>
      <c r="P23" s="3"/>
      <c r="Q23" s="86">
        <f t="shared" si="2"/>
        <v>571.536427</v>
      </c>
      <c r="R23" s="83">
        <f>Q23/$Q$10*100</f>
        <v>0.0701099640578999</v>
      </c>
    </row>
    <row r="24" spans="2:18" ht="30" customHeight="1">
      <c r="B24" s="88" t="s">
        <v>61</v>
      </c>
      <c r="C24" s="3">
        <v>1195.1310670000003</v>
      </c>
      <c r="D24" s="3">
        <v>3682.66029</v>
      </c>
      <c r="E24" s="1"/>
      <c r="F24" s="1"/>
      <c r="G24" s="1"/>
      <c r="H24" s="1"/>
      <c r="I24" s="83"/>
      <c r="J24" s="3"/>
      <c r="K24" s="3"/>
      <c r="L24" s="3"/>
      <c r="M24" s="83">
        <f t="shared" si="6"/>
        <v>4877.791357</v>
      </c>
      <c r="N24" s="3"/>
      <c r="O24" s="83">
        <f t="shared" si="1"/>
        <v>4877.791357</v>
      </c>
      <c r="P24" s="3"/>
      <c r="Q24" s="86">
        <f t="shared" si="2"/>
        <v>4877.791357</v>
      </c>
      <c r="R24" s="83">
        <f>Q24/$Q$10*100</f>
        <v>0.5983551713689892</v>
      </c>
    </row>
    <row r="25" spans="2:18" ht="36" customHeight="1">
      <c r="B25" s="89" t="s">
        <v>62</v>
      </c>
      <c r="C25" s="3">
        <v>327.06</v>
      </c>
      <c r="D25" s="3">
        <v>2.057</v>
      </c>
      <c r="E25" s="1"/>
      <c r="F25" s="1"/>
      <c r="G25" s="1"/>
      <c r="H25" s="1"/>
      <c r="I25" s="83"/>
      <c r="J25" s="3"/>
      <c r="K25" s="3"/>
      <c r="L25" s="3"/>
      <c r="M25" s="83">
        <f t="shared" si="6"/>
        <v>329.117</v>
      </c>
      <c r="N25" s="3"/>
      <c r="O25" s="83">
        <f t="shared" si="1"/>
        <v>329.117</v>
      </c>
      <c r="P25" s="3"/>
      <c r="Q25" s="86">
        <f t="shared" si="2"/>
        <v>329.117</v>
      </c>
      <c r="R25" s="83">
        <f t="shared" si="3"/>
        <v>0.04037254661432777</v>
      </c>
    </row>
    <row r="26" spans="2:18" ht="23.25" customHeight="1">
      <c r="B26" s="87" t="s">
        <v>63</v>
      </c>
      <c r="C26" s="3">
        <v>30.914984</v>
      </c>
      <c r="D26" s="3">
        <v>739.881</v>
      </c>
      <c r="E26" s="84"/>
      <c r="F26" s="84"/>
      <c r="G26" s="84"/>
      <c r="H26" s="84"/>
      <c r="I26" s="83"/>
      <c r="J26" s="3"/>
      <c r="K26" s="3"/>
      <c r="L26" s="3"/>
      <c r="M26" s="83">
        <f t="shared" si="6"/>
        <v>770.795984</v>
      </c>
      <c r="N26" s="3"/>
      <c r="O26" s="83">
        <f t="shared" si="1"/>
        <v>770.795984</v>
      </c>
      <c r="P26" s="3"/>
      <c r="Q26" s="86">
        <f t="shared" si="2"/>
        <v>770.795984</v>
      </c>
      <c r="R26" s="83">
        <f t="shared" si="3"/>
        <v>0.09455299116781157</v>
      </c>
    </row>
    <row r="27" spans="2:18" ht="36.75" customHeight="1">
      <c r="B27" s="90" t="s">
        <v>64</v>
      </c>
      <c r="C27" s="8">
        <f>SUM(C28:C31)</f>
        <v>9584.98356017</v>
      </c>
      <c r="D27" s="8">
        <f aca="true" t="shared" si="7" ref="D27:L27">D28+D29+D30+D31</f>
        <v>3538.079083</v>
      </c>
      <c r="E27" s="1">
        <f t="shared" si="7"/>
        <v>0</v>
      </c>
      <c r="F27" s="1">
        <f t="shared" si="7"/>
        <v>0</v>
      </c>
      <c r="G27" s="91">
        <f>G28+G29+G30+G31</f>
        <v>556.806</v>
      </c>
      <c r="H27" s="1">
        <f t="shared" si="7"/>
        <v>0</v>
      </c>
      <c r="I27" s="8">
        <f>I28+I29+I30+I31</f>
        <v>242.17700000000002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83">
        <f t="shared" si="6"/>
        <v>13922.04564317</v>
      </c>
      <c r="N27" s="3">
        <f>N28+N29+N30</f>
        <v>0</v>
      </c>
      <c r="O27" s="83">
        <f t="shared" si="1"/>
        <v>13922.04564317</v>
      </c>
      <c r="P27" s="3">
        <f>P28+P29+P30</f>
        <v>0</v>
      </c>
      <c r="Q27" s="86">
        <f t="shared" si="2"/>
        <v>13922.04564317</v>
      </c>
      <c r="R27" s="83">
        <f t="shared" si="3"/>
        <v>1.7078073654526498</v>
      </c>
    </row>
    <row r="28" spans="2:18" ht="25.5" customHeight="1">
      <c r="B28" s="88" t="s">
        <v>65</v>
      </c>
      <c r="C28" s="3">
        <v>5529.977</v>
      </c>
      <c r="D28" s="3">
        <v>3251.843</v>
      </c>
      <c r="E28" s="84"/>
      <c r="F28" s="84"/>
      <c r="G28" s="84"/>
      <c r="H28" s="84"/>
      <c r="I28" s="83"/>
      <c r="J28" s="3"/>
      <c r="K28" s="3"/>
      <c r="L28" s="3"/>
      <c r="M28" s="83">
        <f t="shared" si="6"/>
        <v>8781.82</v>
      </c>
      <c r="N28" s="3"/>
      <c r="O28" s="83">
        <f t="shared" si="1"/>
        <v>8781.82</v>
      </c>
      <c r="P28" s="3"/>
      <c r="Q28" s="86">
        <f t="shared" si="2"/>
        <v>8781.82</v>
      </c>
      <c r="R28" s="83">
        <f t="shared" si="3"/>
        <v>1.0772595682041217</v>
      </c>
    </row>
    <row r="29" spans="2:18" ht="20.25" customHeight="1">
      <c r="B29" s="88" t="s">
        <v>66</v>
      </c>
      <c r="C29" s="3">
        <v>3715.00521397</v>
      </c>
      <c r="D29" s="3"/>
      <c r="E29" s="1"/>
      <c r="F29" s="1"/>
      <c r="G29" s="1"/>
      <c r="H29" s="1"/>
      <c r="I29" s="92">
        <v>231.246</v>
      </c>
      <c r="J29" s="3"/>
      <c r="K29" s="3"/>
      <c r="L29" s="3"/>
      <c r="M29" s="83">
        <f t="shared" si="6"/>
        <v>3946.25121397</v>
      </c>
      <c r="N29" s="3"/>
      <c r="O29" s="83">
        <f t="shared" si="1"/>
        <v>3946.25121397</v>
      </c>
      <c r="P29" s="3"/>
      <c r="Q29" s="86">
        <f t="shared" si="2"/>
        <v>3946.25121397</v>
      </c>
      <c r="R29" s="83">
        <f t="shared" si="3"/>
        <v>0.48408380936825324</v>
      </c>
    </row>
    <row r="30" spans="2:18" s="94" customFormat="1" ht="36.75" customHeight="1">
      <c r="B30" s="93" t="s">
        <v>67</v>
      </c>
      <c r="C30" s="3">
        <v>200.90882200000001</v>
      </c>
      <c r="D30" s="3">
        <v>7.715083</v>
      </c>
      <c r="E30" s="1"/>
      <c r="F30" s="1">
        <v>0</v>
      </c>
      <c r="G30" s="1">
        <v>556.806</v>
      </c>
      <c r="H30" s="1"/>
      <c r="I30" s="3"/>
      <c r="J30" s="3"/>
      <c r="K30" s="3"/>
      <c r="L30" s="3"/>
      <c r="M30" s="83">
        <f t="shared" si="6"/>
        <v>765.4299050000001</v>
      </c>
      <c r="N30" s="3"/>
      <c r="O30" s="83">
        <f t="shared" si="1"/>
        <v>765.4299050000001</v>
      </c>
      <c r="P30" s="3"/>
      <c r="Q30" s="86">
        <f t="shared" si="2"/>
        <v>765.4299050000001</v>
      </c>
      <c r="R30" s="83">
        <f t="shared" si="3"/>
        <v>0.0938947381010795</v>
      </c>
    </row>
    <row r="31" spans="2:18" ht="58.5" customHeight="1">
      <c r="B31" s="93" t="s">
        <v>68</v>
      </c>
      <c r="C31" s="3">
        <v>139.0925242</v>
      </c>
      <c r="D31" s="3">
        <v>278.521</v>
      </c>
      <c r="E31" s="1"/>
      <c r="F31" s="1">
        <v>0</v>
      </c>
      <c r="G31" s="1"/>
      <c r="H31" s="1"/>
      <c r="I31" s="3">
        <v>10.931</v>
      </c>
      <c r="J31" s="95"/>
      <c r="K31" s="3"/>
      <c r="L31" s="3"/>
      <c r="M31" s="83">
        <f t="shared" si="6"/>
        <v>428.5445242</v>
      </c>
      <c r="N31" s="3"/>
      <c r="O31" s="83">
        <f t="shared" si="1"/>
        <v>428.5445242</v>
      </c>
      <c r="P31" s="3"/>
      <c r="Q31" s="86">
        <f t="shared" si="2"/>
        <v>428.5445242</v>
      </c>
      <c r="R31" s="83">
        <f t="shared" si="3"/>
        <v>0.05256924977919528</v>
      </c>
    </row>
    <row r="32" spans="2:18" ht="36" customHeight="1">
      <c r="B32" s="90" t="s">
        <v>69</v>
      </c>
      <c r="C32" s="3">
        <v>153.648568</v>
      </c>
      <c r="D32" s="3">
        <v>0</v>
      </c>
      <c r="E32" s="1"/>
      <c r="F32" s="1"/>
      <c r="G32" s="1"/>
      <c r="H32" s="1"/>
      <c r="I32" s="3"/>
      <c r="J32" s="3"/>
      <c r="K32" s="3"/>
      <c r="L32" s="3"/>
      <c r="M32" s="83">
        <f t="shared" si="6"/>
        <v>153.648568</v>
      </c>
      <c r="N32" s="3"/>
      <c r="O32" s="83">
        <f t="shared" si="1"/>
        <v>153.648568</v>
      </c>
      <c r="P32" s="3"/>
      <c r="Q32" s="86">
        <f t="shared" si="2"/>
        <v>153.648568</v>
      </c>
      <c r="R32" s="83">
        <f t="shared" si="3"/>
        <v>0.018847959764474977</v>
      </c>
    </row>
    <row r="33" spans="2:18" ht="33" customHeight="1">
      <c r="B33" s="96" t="s">
        <v>70</v>
      </c>
      <c r="C33" s="3">
        <v>0.256733</v>
      </c>
      <c r="D33" s="3">
        <v>27.962</v>
      </c>
      <c r="E33" s="1"/>
      <c r="F33" s="1"/>
      <c r="G33" s="1"/>
      <c r="H33" s="1"/>
      <c r="I33" s="5">
        <v>191.371</v>
      </c>
      <c r="J33" s="3"/>
      <c r="K33" s="3"/>
      <c r="L33" s="3"/>
      <c r="M33" s="83">
        <f t="shared" si="6"/>
        <v>219.58973300000002</v>
      </c>
      <c r="N33" s="3"/>
      <c r="O33" s="83">
        <f t="shared" si="1"/>
        <v>219.58973300000002</v>
      </c>
      <c r="P33" s="3"/>
      <c r="Q33" s="86">
        <f t="shared" si="2"/>
        <v>219.58973300000002</v>
      </c>
      <c r="R33" s="83">
        <f t="shared" si="3"/>
        <v>0.026936915235525025</v>
      </c>
    </row>
    <row r="34" spans="2:18" ht="27.75" customHeight="1">
      <c r="B34" s="97" t="s">
        <v>71</v>
      </c>
      <c r="C34" s="3">
        <v>182.812345</v>
      </c>
      <c r="D34" s="3"/>
      <c r="E34" s="1">
        <v>6568.919868</v>
      </c>
      <c r="F34" s="1">
        <v>342.34329399999996</v>
      </c>
      <c r="G34" s="1">
        <v>3727.828867</v>
      </c>
      <c r="H34" s="1"/>
      <c r="I34" s="3">
        <v>0.222</v>
      </c>
      <c r="J34" s="3"/>
      <c r="K34" s="3"/>
      <c r="L34" s="3"/>
      <c r="M34" s="83">
        <f t="shared" si="6"/>
        <v>10822.126374000001</v>
      </c>
      <c r="N34" s="98">
        <v>-25.070508999999998</v>
      </c>
      <c r="O34" s="83">
        <f t="shared" si="1"/>
        <v>10797.055865000002</v>
      </c>
      <c r="P34" s="3"/>
      <c r="Q34" s="86">
        <f t="shared" si="2"/>
        <v>10797.055865000002</v>
      </c>
      <c r="R34" s="83">
        <f t="shared" si="3"/>
        <v>1.324467108071639</v>
      </c>
    </row>
    <row r="35" spans="2:18" ht="27" customHeight="1">
      <c r="B35" s="99" t="s">
        <v>72</v>
      </c>
      <c r="C35" s="3">
        <v>1153.654</v>
      </c>
      <c r="D35" s="3">
        <v>2088.656</v>
      </c>
      <c r="E35" s="3">
        <v>3.6860000000000004</v>
      </c>
      <c r="F35" s="3">
        <v>1.5779999999999998</v>
      </c>
      <c r="G35" s="3">
        <v>9.532344</v>
      </c>
      <c r="H35" s="1"/>
      <c r="I35" s="3">
        <v>1346.978</v>
      </c>
      <c r="J35" s="100"/>
      <c r="K35" s="3">
        <v>19.36062531</v>
      </c>
      <c r="L35" s="3">
        <v>195.06561</v>
      </c>
      <c r="M35" s="83">
        <f t="shared" si="6"/>
        <v>4818.51057931</v>
      </c>
      <c r="N35" s="98">
        <v>-2075.218971028571</v>
      </c>
      <c r="O35" s="83">
        <f t="shared" si="1"/>
        <v>2743.291608281429</v>
      </c>
      <c r="P35" s="3"/>
      <c r="Q35" s="86">
        <f t="shared" si="2"/>
        <v>2743.291608281429</v>
      </c>
      <c r="R35" s="83">
        <f t="shared" si="3"/>
        <v>0.33651761632500354</v>
      </c>
    </row>
    <row r="36" spans="2:18" ht="24" customHeight="1">
      <c r="B36" s="101" t="s">
        <v>73</v>
      </c>
      <c r="C36" s="3">
        <v>0</v>
      </c>
      <c r="D36" s="3">
        <v>987.496636</v>
      </c>
      <c r="E36" s="1">
        <v>2487.346</v>
      </c>
      <c r="F36" s="1">
        <v>0</v>
      </c>
      <c r="G36" s="1">
        <v>211.709</v>
      </c>
      <c r="H36" s="1"/>
      <c r="I36" s="3">
        <v>1462.501</v>
      </c>
      <c r="J36" s="3">
        <v>12.19</v>
      </c>
      <c r="K36" s="3"/>
      <c r="L36" s="3">
        <v>17.864369999999997</v>
      </c>
      <c r="M36" s="83">
        <f t="shared" si="6"/>
        <v>5179.107005999999</v>
      </c>
      <c r="N36" s="8">
        <f>-M36</f>
        <v>-5179.107005999999</v>
      </c>
      <c r="O36" s="83">
        <f t="shared" si="1"/>
        <v>0</v>
      </c>
      <c r="P36" s="3"/>
      <c r="Q36" s="86">
        <f t="shared" si="2"/>
        <v>0</v>
      </c>
      <c r="R36" s="83">
        <f t="shared" si="3"/>
        <v>0</v>
      </c>
    </row>
    <row r="37" spans="2:18" ht="23.25" customHeight="1">
      <c r="B37" s="102" t="s">
        <v>74</v>
      </c>
      <c r="C37" s="3">
        <v>10.495099</v>
      </c>
      <c r="D37" s="3">
        <v>25.031972</v>
      </c>
      <c r="E37" s="1"/>
      <c r="F37" s="1"/>
      <c r="G37" s="1"/>
      <c r="H37" s="1"/>
      <c r="I37" s="3">
        <v>41.391999999999996</v>
      </c>
      <c r="J37" s="100"/>
      <c r="K37" s="3"/>
      <c r="L37" s="3"/>
      <c r="M37" s="83">
        <f t="shared" si="6"/>
        <v>76.919071</v>
      </c>
      <c r="N37" s="3">
        <v>0</v>
      </c>
      <c r="O37" s="83">
        <f t="shared" si="1"/>
        <v>76.919071</v>
      </c>
      <c r="P37" s="3"/>
      <c r="Q37" s="86">
        <f t="shared" si="2"/>
        <v>76.919071</v>
      </c>
      <c r="R37" s="83">
        <f t="shared" si="3"/>
        <v>0.00943560733562316</v>
      </c>
    </row>
    <row r="38" spans="2:18" ht="20.25" customHeight="1">
      <c r="B38" s="52" t="s">
        <v>75</v>
      </c>
      <c r="C38" s="3"/>
      <c r="D38" s="3">
        <v>0</v>
      </c>
      <c r="E38" s="1"/>
      <c r="F38" s="1"/>
      <c r="G38" s="1">
        <v>0</v>
      </c>
      <c r="H38" s="1"/>
      <c r="I38" s="3"/>
      <c r="J38" s="3"/>
      <c r="K38" s="3"/>
      <c r="L38" s="3">
        <v>0</v>
      </c>
      <c r="M38" s="83">
        <f t="shared" si="6"/>
        <v>0</v>
      </c>
      <c r="N38" s="8"/>
      <c r="O38" s="83">
        <f t="shared" si="1"/>
        <v>0</v>
      </c>
      <c r="P38" s="3"/>
      <c r="Q38" s="86">
        <f t="shared" si="2"/>
        <v>0</v>
      </c>
      <c r="R38" s="83">
        <f t="shared" si="3"/>
        <v>0</v>
      </c>
    </row>
    <row r="39" spans="2:18" ht="20.25" customHeight="1">
      <c r="B39" s="103" t="s">
        <v>76</v>
      </c>
      <c r="C39" s="3">
        <v>0.188</v>
      </c>
      <c r="D39" s="3">
        <v>17.104756000000002</v>
      </c>
      <c r="E39" s="3">
        <v>0</v>
      </c>
      <c r="F39" s="3">
        <v>0</v>
      </c>
      <c r="G39" s="3">
        <v>0</v>
      </c>
      <c r="H39" s="3"/>
      <c r="I39" s="3">
        <v>15.929</v>
      </c>
      <c r="J39" s="3">
        <v>10.24</v>
      </c>
      <c r="K39" s="3"/>
      <c r="L39" s="3"/>
      <c r="M39" s="83">
        <f t="shared" si="6"/>
        <v>43.461756</v>
      </c>
      <c r="N39" s="3"/>
      <c r="O39" s="83">
        <f t="shared" si="1"/>
        <v>43.461756</v>
      </c>
      <c r="P39" s="3"/>
      <c r="Q39" s="86">
        <f t="shared" si="2"/>
        <v>43.461756</v>
      </c>
      <c r="R39" s="83">
        <f t="shared" si="3"/>
        <v>0.005331422473012758</v>
      </c>
    </row>
    <row r="40" spans="2:18" ht="29.25" customHeight="1">
      <c r="B40" s="52" t="s">
        <v>77</v>
      </c>
      <c r="C40" s="3">
        <v>14.719232</v>
      </c>
      <c r="D40" s="3"/>
      <c r="E40" s="1"/>
      <c r="F40" s="1"/>
      <c r="G40" s="1"/>
      <c r="H40" s="1"/>
      <c r="I40" s="3"/>
      <c r="J40" s="3"/>
      <c r="K40" s="3"/>
      <c r="L40" s="3"/>
      <c r="M40" s="83">
        <f t="shared" si="6"/>
        <v>14.719232</v>
      </c>
      <c r="N40" s="3"/>
      <c r="O40" s="83">
        <f t="shared" si="1"/>
        <v>14.719232</v>
      </c>
      <c r="P40" s="3">
        <f>-O40</f>
        <v>-14.719232</v>
      </c>
      <c r="Q40" s="72">
        <f t="shared" si="2"/>
        <v>0</v>
      </c>
      <c r="R40" s="83">
        <f t="shared" si="3"/>
        <v>0</v>
      </c>
    </row>
    <row r="41" spans="2:18" ht="29.25" customHeight="1">
      <c r="B41" s="103" t="s">
        <v>78</v>
      </c>
      <c r="C41" s="104">
        <v>252.992</v>
      </c>
      <c r="D41" s="3"/>
      <c r="E41" s="1"/>
      <c r="F41" s="1"/>
      <c r="G41" s="1"/>
      <c r="H41" s="1"/>
      <c r="I41" s="83"/>
      <c r="J41" s="3"/>
      <c r="K41" s="3"/>
      <c r="L41" s="3"/>
      <c r="M41" s="83">
        <f t="shared" si="6"/>
        <v>252.992</v>
      </c>
      <c r="N41" s="3"/>
      <c r="O41" s="83">
        <f t="shared" si="1"/>
        <v>252.992</v>
      </c>
      <c r="P41" s="3"/>
      <c r="Q41" s="72">
        <f t="shared" si="2"/>
        <v>252.992</v>
      </c>
      <c r="R41" s="83">
        <f t="shared" si="3"/>
        <v>0.031034347399411185</v>
      </c>
    </row>
    <row r="42" spans="2:18" ht="57.75" customHeight="1">
      <c r="B42" s="103" t="s">
        <v>79</v>
      </c>
      <c r="C42" s="104"/>
      <c r="D42" s="3"/>
      <c r="E42" s="1"/>
      <c r="F42" s="1"/>
      <c r="G42" s="1"/>
      <c r="H42" s="1"/>
      <c r="I42" s="83"/>
      <c r="J42" s="3"/>
      <c r="K42" s="3"/>
      <c r="L42" s="3"/>
      <c r="M42" s="83">
        <f>SUM(C42:L42)</f>
        <v>0</v>
      </c>
      <c r="N42" s="3"/>
      <c r="O42" s="83">
        <f>M42+N42</f>
        <v>0</v>
      </c>
      <c r="P42" s="3"/>
      <c r="Q42" s="72">
        <f>O42+P42</f>
        <v>0</v>
      </c>
      <c r="R42" s="83">
        <f t="shared" si="3"/>
        <v>0</v>
      </c>
    </row>
    <row r="43" spans="2:18" ht="54" customHeight="1">
      <c r="B43" s="103" t="s">
        <v>80</v>
      </c>
      <c r="C43" s="3">
        <v>83.53899999999999</v>
      </c>
      <c r="D43" s="3">
        <v>27.250999999999998</v>
      </c>
      <c r="E43" s="3">
        <v>0</v>
      </c>
      <c r="F43" s="3">
        <v>0</v>
      </c>
      <c r="G43" s="3">
        <v>0</v>
      </c>
      <c r="H43" s="3"/>
      <c r="I43" s="3">
        <v>17.99</v>
      </c>
      <c r="J43" s="3">
        <v>2.6632909999999996</v>
      </c>
      <c r="K43" s="3"/>
      <c r="L43" s="3"/>
      <c r="M43" s="83">
        <f>SUM(C43:L43)</f>
        <v>131.443291</v>
      </c>
      <c r="N43" s="3"/>
      <c r="O43" s="83">
        <f>M43+N43</f>
        <v>131.443291</v>
      </c>
      <c r="P43" s="3"/>
      <c r="Q43" s="72">
        <f>O43+P43</f>
        <v>131.443291</v>
      </c>
      <c r="R43" s="83">
        <f t="shared" si="3"/>
        <v>0.01612405434249264</v>
      </c>
    </row>
    <row r="44" spans="2:18" ht="15.75" customHeight="1">
      <c r="B44" s="106"/>
      <c r="C44" s="2"/>
      <c r="D44" s="2"/>
      <c r="E44" s="2"/>
      <c r="F44" s="2"/>
      <c r="G44" s="2"/>
      <c r="H44" s="2"/>
      <c r="I44" s="2"/>
      <c r="J44" s="2"/>
      <c r="K44" s="2"/>
      <c r="L44" s="9"/>
      <c r="M44" s="81"/>
      <c r="N44" s="7"/>
      <c r="O44" s="81"/>
      <c r="P44" s="7"/>
      <c r="Q44" s="70"/>
      <c r="R44" s="81"/>
    </row>
    <row r="45" spans="2:18" s="80" customFormat="1" ht="30.75" customHeight="1">
      <c r="B45" s="107" t="s">
        <v>81</v>
      </c>
      <c r="C45" s="7">
        <f>C46+C59+C62+C65</f>
        <v>17348.506085999998</v>
      </c>
      <c r="D45" s="7">
        <f aca="true" t="shared" si="8" ref="D45:L45">D46+D59+D62+D65+D66</f>
        <v>8615.685714</v>
      </c>
      <c r="E45" s="7">
        <f>E46+E59+E62+E65+E66</f>
        <v>9171.964652000002</v>
      </c>
      <c r="F45" s="7">
        <f t="shared" si="8"/>
        <v>159.957294</v>
      </c>
      <c r="G45" s="7">
        <f t="shared" si="8"/>
        <v>4221.037368000001</v>
      </c>
      <c r="H45" s="7">
        <f t="shared" si="8"/>
        <v>0</v>
      </c>
      <c r="I45" s="7">
        <f t="shared" si="8"/>
        <v>2548.48381</v>
      </c>
      <c r="J45" s="7">
        <f>J46+J59+J62+J65+J66</f>
        <v>14.437290999999998</v>
      </c>
      <c r="K45" s="7">
        <f t="shared" si="8"/>
        <v>8.850162</v>
      </c>
      <c r="L45" s="81">
        <f t="shared" si="8"/>
        <v>187.5377</v>
      </c>
      <c r="M45" s="81">
        <f>SUM(C45:L45)</f>
        <v>42276.460076999996</v>
      </c>
      <c r="N45" s="7">
        <f>N46+N59+N62+N65+N66</f>
        <v>-7279.39648602857</v>
      </c>
      <c r="O45" s="81">
        <f aca="true" t="shared" si="9" ref="O45:O65">M45+N45</f>
        <v>34997.063590971426</v>
      </c>
      <c r="P45" s="7">
        <f>P46+P59+P62+P65+P66</f>
        <v>-504.466762</v>
      </c>
      <c r="Q45" s="70">
        <f aca="true" t="shared" si="10" ref="Q45:Q65">O45+P45</f>
        <v>34492.59682897142</v>
      </c>
      <c r="R45" s="81">
        <f aca="true" t="shared" si="11" ref="R45:R65">Q45/$Q$10*100</f>
        <v>4.23118214290621</v>
      </c>
    </row>
    <row r="46" spans="2:18" ht="19.5" customHeight="1">
      <c r="B46" s="108" t="s">
        <v>82</v>
      </c>
      <c r="C46" s="7">
        <f>SUM(C47:C51)+C58</f>
        <v>16971.399999999998</v>
      </c>
      <c r="D46" s="7">
        <f>D47+D48+D49+D50+D51+D58</f>
        <v>8158.569657999999</v>
      </c>
      <c r="E46" s="9">
        <f>E47+E48+E49+E50+E51+E58</f>
        <v>9179.955907000003</v>
      </c>
      <c r="F46" s="9">
        <f aca="true" t="shared" si="12" ref="F46:L46">F47+F48+F49+F50+F51+F58</f>
        <v>162.517294</v>
      </c>
      <c r="G46" s="9">
        <f t="shared" si="12"/>
        <v>4224.6366020000005</v>
      </c>
      <c r="H46" s="9">
        <f t="shared" si="12"/>
        <v>0</v>
      </c>
      <c r="I46" s="7">
        <f>I47+I48+I49+I50+I51+I58</f>
        <v>2516.30881</v>
      </c>
      <c r="J46" s="7">
        <f t="shared" si="12"/>
        <v>14.437290999999998</v>
      </c>
      <c r="K46" s="109">
        <f t="shared" si="12"/>
        <v>8.850162</v>
      </c>
      <c r="L46" s="7">
        <f t="shared" si="12"/>
        <v>178.49986</v>
      </c>
      <c r="M46" s="83">
        <f aca="true" t="shared" si="13" ref="M46:M65">SUM(C46:L46)</f>
        <v>41415.175584000004</v>
      </c>
      <c r="N46" s="7">
        <f>N47+N48+N49+N50+N51+N58</f>
        <v>-7271.201006028569</v>
      </c>
      <c r="O46" s="83">
        <f t="shared" si="9"/>
        <v>34143.974577971436</v>
      </c>
      <c r="P46" s="7">
        <f>P47+P48+P49+P50+P51+P58</f>
        <v>0</v>
      </c>
      <c r="Q46" s="72">
        <f t="shared" si="10"/>
        <v>34143.974577971436</v>
      </c>
      <c r="R46" s="83">
        <f t="shared" si="11"/>
        <v>4.188416901125054</v>
      </c>
    </row>
    <row r="47" spans="1:18" ht="23.25" customHeight="1">
      <c r="A47" s="110"/>
      <c r="B47" s="111" t="s">
        <v>83</v>
      </c>
      <c r="C47" s="112">
        <v>3785.335</v>
      </c>
      <c r="D47" s="113">
        <v>4868.114</v>
      </c>
      <c r="E47" s="84">
        <v>36.692</v>
      </c>
      <c r="F47" s="84">
        <v>17.622</v>
      </c>
      <c r="G47" s="84">
        <v>45.215</v>
      </c>
      <c r="H47" s="84"/>
      <c r="I47" s="4">
        <v>1779.986</v>
      </c>
      <c r="J47" s="113"/>
      <c r="K47" s="4"/>
      <c r="L47" s="113">
        <v>56.19339</v>
      </c>
      <c r="M47" s="83">
        <f t="shared" si="13"/>
        <v>10589.15739</v>
      </c>
      <c r="N47" s="5"/>
      <c r="O47" s="83">
        <f t="shared" si="9"/>
        <v>10589.15739</v>
      </c>
      <c r="P47" s="5"/>
      <c r="Q47" s="72">
        <f t="shared" si="10"/>
        <v>10589.15739</v>
      </c>
      <c r="R47" s="83">
        <f t="shared" si="11"/>
        <v>1.2989643510794897</v>
      </c>
    </row>
    <row r="48" spans="1:18" ht="23.25" customHeight="1">
      <c r="A48" s="110"/>
      <c r="B48" s="111" t="s">
        <v>84</v>
      </c>
      <c r="C48" s="113">
        <v>660.617</v>
      </c>
      <c r="D48" s="113">
        <v>1769.7289999999998</v>
      </c>
      <c r="E48" s="84">
        <v>65.343</v>
      </c>
      <c r="F48" s="84">
        <v>4.701</v>
      </c>
      <c r="G48" s="114">
        <v>3376.141</v>
      </c>
      <c r="H48" s="84">
        <v>0</v>
      </c>
      <c r="I48" s="4">
        <v>525.991325</v>
      </c>
      <c r="J48" s="4"/>
      <c r="K48" s="4">
        <v>1.58893</v>
      </c>
      <c r="L48" s="4">
        <v>119.79144000000001</v>
      </c>
      <c r="M48" s="83">
        <f t="shared" si="13"/>
        <v>6523.902694999999</v>
      </c>
      <c r="N48" s="8">
        <v>-2071.0035000000003</v>
      </c>
      <c r="O48" s="83">
        <f t="shared" si="9"/>
        <v>4452.899194999998</v>
      </c>
      <c r="P48" s="5"/>
      <c r="Q48" s="72">
        <f t="shared" si="10"/>
        <v>4452.899194999998</v>
      </c>
      <c r="R48" s="83">
        <f t="shared" si="11"/>
        <v>0.5462339542443571</v>
      </c>
    </row>
    <row r="49" spans="1:18" ht="17.25" customHeight="1">
      <c r="A49" s="110"/>
      <c r="B49" s="111" t="s">
        <v>85</v>
      </c>
      <c r="C49" s="113">
        <v>1750.466</v>
      </c>
      <c r="D49" s="113">
        <v>50.658575</v>
      </c>
      <c r="E49" s="84">
        <v>0.182</v>
      </c>
      <c r="F49" s="84">
        <v>0</v>
      </c>
      <c r="G49" s="84">
        <v>0.244735</v>
      </c>
      <c r="H49" s="84">
        <v>0</v>
      </c>
      <c r="I49" s="4">
        <v>0.002574</v>
      </c>
      <c r="J49" s="4">
        <v>0</v>
      </c>
      <c r="K49" s="113">
        <v>7.261232</v>
      </c>
      <c r="L49" s="4">
        <v>2.51503</v>
      </c>
      <c r="M49" s="83">
        <f t="shared" si="13"/>
        <v>1811.330146</v>
      </c>
      <c r="N49" s="8">
        <v>-9.340501028571428</v>
      </c>
      <c r="O49" s="83">
        <f t="shared" si="9"/>
        <v>1801.9896449714286</v>
      </c>
      <c r="P49" s="5"/>
      <c r="Q49" s="72">
        <f>O49+P49</f>
        <v>1801.9896449714286</v>
      </c>
      <c r="R49" s="83">
        <f t="shared" si="11"/>
        <v>0.22104877882377683</v>
      </c>
    </row>
    <row r="50" spans="1:18" ht="18.75" customHeight="1">
      <c r="A50" s="110"/>
      <c r="B50" s="111" t="s">
        <v>86</v>
      </c>
      <c r="C50" s="113">
        <v>340.335</v>
      </c>
      <c r="D50" s="113">
        <v>462.152</v>
      </c>
      <c r="E50" s="84"/>
      <c r="F50" s="84">
        <v>0.044</v>
      </c>
      <c r="G50" s="84"/>
      <c r="H50" s="84"/>
      <c r="I50" s="4"/>
      <c r="J50" s="113"/>
      <c r="K50" s="109"/>
      <c r="L50" s="113"/>
      <c r="M50" s="83">
        <f t="shared" si="13"/>
        <v>802.531</v>
      </c>
      <c r="N50" s="5"/>
      <c r="O50" s="83">
        <f t="shared" si="9"/>
        <v>802.531</v>
      </c>
      <c r="P50" s="5"/>
      <c r="Q50" s="72">
        <f t="shared" si="10"/>
        <v>802.531</v>
      </c>
      <c r="R50" s="83">
        <f t="shared" si="11"/>
        <v>0.09844590284592739</v>
      </c>
    </row>
    <row r="51" spans="1:18" ht="26.25" customHeight="1">
      <c r="A51" s="110"/>
      <c r="B51" s="115" t="s">
        <v>87</v>
      </c>
      <c r="C51" s="109">
        <f aca="true" t="shared" si="14" ref="C51:K51">SUM(C52:C57)</f>
        <v>10419.898999999998</v>
      </c>
      <c r="D51" s="109">
        <f t="shared" si="14"/>
        <v>1007.916083</v>
      </c>
      <c r="E51" s="109">
        <f t="shared" si="14"/>
        <v>9077.738907000003</v>
      </c>
      <c r="F51" s="109">
        <f t="shared" si="14"/>
        <v>140.150294</v>
      </c>
      <c r="G51" s="109">
        <f t="shared" si="14"/>
        <v>803.035867</v>
      </c>
      <c r="H51" s="109">
        <f t="shared" si="14"/>
        <v>0</v>
      </c>
      <c r="I51" s="109">
        <f t="shared" si="14"/>
        <v>210.328911</v>
      </c>
      <c r="J51" s="109">
        <f>SUM(J52:J57)</f>
        <v>14.437290999999998</v>
      </c>
      <c r="K51" s="109">
        <f t="shared" si="14"/>
        <v>0</v>
      </c>
      <c r="L51" s="109">
        <f>L52+L53+L55+L57+L54</f>
        <v>0</v>
      </c>
      <c r="M51" s="83">
        <f t="shared" si="13"/>
        <v>21673.506352999997</v>
      </c>
      <c r="N51" s="109">
        <f>N52+N53+N55+N57+N54+N56</f>
        <v>-5190.523284999998</v>
      </c>
      <c r="O51" s="83">
        <f t="shared" si="9"/>
        <v>16482.983067999998</v>
      </c>
      <c r="P51" s="109">
        <f>P52+P53+P55+P57+P54</f>
        <v>0</v>
      </c>
      <c r="Q51" s="72">
        <f t="shared" si="10"/>
        <v>16482.983067999998</v>
      </c>
      <c r="R51" s="83">
        <f t="shared" si="11"/>
        <v>2.021955724730127</v>
      </c>
    </row>
    <row r="52" spans="1:18" ht="32.25" customHeight="1">
      <c r="A52" s="110"/>
      <c r="B52" s="116" t="s">
        <v>88</v>
      </c>
      <c r="C52" s="113">
        <v>4590.577</v>
      </c>
      <c r="D52" s="4">
        <v>100.55635099999995</v>
      </c>
      <c r="E52" s="10">
        <v>0.013</v>
      </c>
      <c r="F52" s="10">
        <v>30.038</v>
      </c>
      <c r="G52" s="10">
        <v>506.281</v>
      </c>
      <c r="H52" s="10">
        <v>0</v>
      </c>
      <c r="I52" s="113">
        <v>41.716278</v>
      </c>
      <c r="J52" s="113"/>
      <c r="K52" s="7"/>
      <c r="L52" s="4"/>
      <c r="M52" s="83">
        <f t="shared" si="13"/>
        <v>5269.181629</v>
      </c>
      <c r="N52" s="8">
        <v>-5126.854008999999</v>
      </c>
      <c r="O52" s="83">
        <f t="shared" si="9"/>
        <v>142.32762000000093</v>
      </c>
      <c r="P52" s="5"/>
      <c r="Q52" s="72">
        <f t="shared" si="10"/>
        <v>142.32762000000093</v>
      </c>
      <c r="R52" s="83">
        <f t="shared" si="11"/>
        <v>0.017459227183513365</v>
      </c>
    </row>
    <row r="53" spans="1:18" ht="15">
      <c r="A53" s="110"/>
      <c r="B53" s="117" t="s">
        <v>89</v>
      </c>
      <c r="C53" s="113">
        <v>1295.102</v>
      </c>
      <c r="D53" s="4">
        <v>19.767335</v>
      </c>
      <c r="E53" s="84">
        <v>0</v>
      </c>
      <c r="F53" s="84">
        <v>0.037</v>
      </c>
      <c r="G53" s="84"/>
      <c r="H53" s="84"/>
      <c r="I53" s="4">
        <v>27.719197</v>
      </c>
      <c r="J53" s="4"/>
      <c r="K53" s="4"/>
      <c r="L53" s="4"/>
      <c r="M53" s="83">
        <f t="shared" si="13"/>
        <v>1342.625532</v>
      </c>
      <c r="N53" s="8">
        <v>-0.09992</v>
      </c>
      <c r="O53" s="83">
        <f>M53+N53</f>
        <v>1342.525612</v>
      </c>
      <c r="P53" s="5"/>
      <c r="Q53" s="72">
        <f t="shared" si="10"/>
        <v>1342.525612</v>
      </c>
      <c r="R53" s="83">
        <f t="shared" si="11"/>
        <v>0.16468665505397448</v>
      </c>
    </row>
    <row r="54" spans="1:18" ht="38.25" customHeight="1">
      <c r="A54" s="110"/>
      <c r="B54" s="93" t="s">
        <v>90</v>
      </c>
      <c r="C54" s="113">
        <v>20.597</v>
      </c>
      <c r="D54" s="4">
        <v>60.525238</v>
      </c>
      <c r="E54" s="4"/>
      <c r="F54" s="4">
        <v>0</v>
      </c>
      <c r="G54" s="4"/>
      <c r="H54" s="84"/>
      <c r="I54" s="4">
        <v>16.880176</v>
      </c>
      <c r="J54" s="4">
        <v>11.774</v>
      </c>
      <c r="K54" s="4"/>
      <c r="L54" s="4"/>
      <c r="M54" s="83">
        <f t="shared" si="13"/>
        <v>109.77641400000002</v>
      </c>
      <c r="N54" s="8">
        <v>-14.836355999999999</v>
      </c>
      <c r="O54" s="83">
        <f t="shared" si="9"/>
        <v>94.94005800000002</v>
      </c>
      <c r="P54" s="71"/>
      <c r="Q54" s="102">
        <f t="shared" si="10"/>
        <v>94.94005800000002</v>
      </c>
      <c r="R54" s="83">
        <f t="shared" si="11"/>
        <v>0.011646228900883222</v>
      </c>
    </row>
    <row r="55" spans="1:18" ht="15">
      <c r="A55" s="110"/>
      <c r="B55" s="117" t="s">
        <v>91</v>
      </c>
      <c r="C55" s="113">
        <v>4200.789</v>
      </c>
      <c r="D55" s="4">
        <v>704.566</v>
      </c>
      <c r="E55" s="84">
        <v>9077.635868000001</v>
      </c>
      <c r="F55" s="84">
        <v>107.41929400000001</v>
      </c>
      <c r="G55" s="84">
        <v>296.754867</v>
      </c>
      <c r="H55" s="84"/>
      <c r="I55" s="4">
        <v>10.914</v>
      </c>
      <c r="J55" s="4"/>
      <c r="K55" s="4"/>
      <c r="L55" s="4"/>
      <c r="M55" s="83">
        <f t="shared" si="13"/>
        <v>14398.079029</v>
      </c>
      <c r="N55" s="5"/>
      <c r="O55" s="83">
        <f t="shared" si="9"/>
        <v>14398.079029</v>
      </c>
      <c r="P55" s="5"/>
      <c r="Q55" s="72">
        <f t="shared" si="10"/>
        <v>14398.079029</v>
      </c>
      <c r="R55" s="83">
        <f t="shared" si="11"/>
        <v>1.7662020398675173</v>
      </c>
    </row>
    <row r="56" spans="1:18" ht="74.25" customHeight="1">
      <c r="A56" s="110"/>
      <c r="B56" s="93" t="s">
        <v>92</v>
      </c>
      <c r="C56" s="113">
        <v>167.999</v>
      </c>
      <c r="D56" s="4">
        <v>33.469</v>
      </c>
      <c r="E56" s="84"/>
      <c r="F56" s="84">
        <v>0</v>
      </c>
      <c r="G56" s="84"/>
      <c r="H56" s="84"/>
      <c r="I56" s="4">
        <v>50.700260000000014</v>
      </c>
      <c r="J56" s="4">
        <v>2.6632909999999996</v>
      </c>
      <c r="K56" s="4"/>
      <c r="L56" s="4"/>
      <c r="M56" s="83">
        <f t="shared" si="13"/>
        <v>254.831551</v>
      </c>
      <c r="N56" s="78">
        <v>-48.733000000000004</v>
      </c>
      <c r="O56" s="83">
        <f t="shared" si="9"/>
        <v>206.098551</v>
      </c>
      <c r="P56" s="5"/>
      <c r="Q56" s="72">
        <f t="shared" si="10"/>
        <v>206.098551</v>
      </c>
      <c r="R56" s="83">
        <f t="shared" si="11"/>
        <v>0.02528196160451423</v>
      </c>
    </row>
    <row r="57" spans="1:18" ht="15">
      <c r="A57" s="110"/>
      <c r="B57" s="117" t="s">
        <v>93</v>
      </c>
      <c r="C57" s="113">
        <v>144.835</v>
      </c>
      <c r="D57" s="4">
        <v>89.032159</v>
      </c>
      <c r="E57" s="84">
        <v>0.090039</v>
      </c>
      <c r="F57" s="84">
        <v>2.656</v>
      </c>
      <c r="G57" s="84">
        <v>0</v>
      </c>
      <c r="H57" s="84"/>
      <c r="I57" s="4">
        <v>62.399</v>
      </c>
      <c r="J57" s="4">
        <v>0</v>
      </c>
      <c r="K57" s="4"/>
      <c r="L57" s="4"/>
      <c r="M57" s="83">
        <f t="shared" si="13"/>
        <v>299.012198</v>
      </c>
      <c r="N57" s="5"/>
      <c r="O57" s="83">
        <f t="shared" si="9"/>
        <v>299.012198</v>
      </c>
      <c r="P57" s="5"/>
      <c r="Q57" s="72">
        <f t="shared" si="10"/>
        <v>299.012198</v>
      </c>
      <c r="R57" s="83">
        <f t="shared" si="11"/>
        <v>0.03667961211972522</v>
      </c>
    </row>
    <row r="58" spans="1:18" s="5" customFormat="1" ht="31.5" customHeight="1">
      <c r="A58" s="118"/>
      <c r="B58" s="119" t="s">
        <v>94</v>
      </c>
      <c r="C58" s="113">
        <v>14.748</v>
      </c>
      <c r="D58" s="4">
        <v>0</v>
      </c>
      <c r="E58" s="84">
        <v>0</v>
      </c>
      <c r="F58" s="84"/>
      <c r="G58" s="84"/>
      <c r="H58" s="84"/>
      <c r="I58" s="4"/>
      <c r="J58" s="83">
        <v>0</v>
      </c>
      <c r="K58" s="83"/>
      <c r="L58" s="4"/>
      <c r="M58" s="83">
        <f t="shared" si="13"/>
        <v>14.748</v>
      </c>
      <c r="N58" s="8">
        <v>-0.33372</v>
      </c>
      <c r="O58" s="83">
        <f t="shared" si="9"/>
        <v>14.41428</v>
      </c>
      <c r="Q58" s="72">
        <f t="shared" si="10"/>
        <v>14.41428</v>
      </c>
      <c r="R58" s="83">
        <f t="shared" si="11"/>
        <v>0.001768189401373896</v>
      </c>
    </row>
    <row r="59" spans="1:18" ht="19.5" customHeight="1">
      <c r="A59" s="110"/>
      <c r="B59" s="108" t="s">
        <v>95</v>
      </c>
      <c r="C59" s="83">
        <f>SUM(C60:C61)</f>
        <v>239.629</v>
      </c>
      <c r="D59" s="83">
        <f>D60+D61</f>
        <v>339.90620199999995</v>
      </c>
      <c r="E59" s="85">
        <f aca="true" t="shared" si="15" ref="E59:L59">E60+E61</f>
        <v>0</v>
      </c>
      <c r="F59" s="85">
        <f t="shared" si="15"/>
        <v>0</v>
      </c>
      <c r="G59" s="85">
        <f t="shared" si="15"/>
        <v>0.005831</v>
      </c>
      <c r="H59" s="85">
        <f t="shared" si="15"/>
        <v>0</v>
      </c>
      <c r="I59" s="83">
        <f>I60+I61</f>
        <v>35.309</v>
      </c>
      <c r="J59" s="83">
        <f t="shared" si="15"/>
        <v>0</v>
      </c>
      <c r="K59" s="4">
        <f t="shared" si="15"/>
        <v>0</v>
      </c>
      <c r="L59" s="83">
        <f t="shared" si="15"/>
        <v>0.8423599999999989</v>
      </c>
      <c r="M59" s="83">
        <f t="shared" si="13"/>
        <v>615.6923929999998</v>
      </c>
      <c r="N59" s="83">
        <f>N60+N61</f>
        <v>0</v>
      </c>
      <c r="O59" s="83">
        <f t="shared" si="9"/>
        <v>615.6923929999998</v>
      </c>
      <c r="P59" s="5">
        <f>P60+P61</f>
        <v>0</v>
      </c>
      <c r="Q59" s="72">
        <f>O59+P59</f>
        <v>615.6923929999998</v>
      </c>
      <c r="R59" s="83">
        <f t="shared" si="11"/>
        <v>0.0755265447742885</v>
      </c>
    </row>
    <row r="60" spans="1:18" ht="19.5" customHeight="1">
      <c r="A60" s="110"/>
      <c r="B60" s="117" t="s">
        <v>96</v>
      </c>
      <c r="C60" s="4">
        <v>239.629</v>
      </c>
      <c r="D60" s="113">
        <v>332.26620199999996</v>
      </c>
      <c r="E60" s="84">
        <v>0</v>
      </c>
      <c r="F60" s="84">
        <v>0</v>
      </c>
      <c r="G60" s="84">
        <v>0.005831</v>
      </c>
      <c r="H60" s="84"/>
      <c r="I60" s="4">
        <v>35.308</v>
      </c>
      <c r="J60" s="4">
        <v>0</v>
      </c>
      <c r="K60" s="83">
        <v>0</v>
      </c>
      <c r="L60" s="113">
        <v>0.8423599999999989</v>
      </c>
      <c r="M60" s="83">
        <f t="shared" si="13"/>
        <v>608.0513929999998</v>
      </c>
      <c r="N60" s="83">
        <v>0</v>
      </c>
      <c r="O60" s="83">
        <f t="shared" si="9"/>
        <v>608.0513929999998</v>
      </c>
      <c r="P60" s="5"/>
      <c r="Q60" s="72">
        <f t="shared" si="10"/>
        <v>608.0513929999998</v>
      </c>
      <c r="R60" s="83">
        <f t="shared" si="11"/>
        <v>0.07458922877821392</v>
      </c>
    </row>
    <row r="61" spans="1:18" ht="19.5" customHeight="1">
      <c r="A61" s="110"/>
      <c r="B61" s="117" t="s">
        <v>97</v>
      </c>
      <c r="C61" s="4">
        <v>0</v>
      </c>
      <c r="D61" s="113">
        <v>7.64</v>
      </c>
      <c r="E61" s="10"/>
      <c r="F61" s="10">
        <v>0</v>
      </c>
      <c r="G61" s="10"/>
      <c r="H61" s="10"/>
      <c r="I61" s="4">
        <v>0.001</v>
      </c>
      <c r="J61" s="83"/>
      <c r="K61" s="83"/>
      <c r="L61" s="113"/>
      <c r="M61" s="83">
        <f t="shared" si="13"/>
        <v>7.641</v>
      </c>
      <c r="N61" s="78"/>
      <c r="O61" s="83">
        <f t="shared" si="9"/>
        <v>7.641</v>
      </c>
      <c r="P61" s="5"/>
      <c r="Q61" s="72">
        <f t="shared" si="10"/>
        <v>7.641</v>
      </c>
      <c r="R61" s="83">
        <f t="shared" si="11"/>
        <v>0.0009373159960745829</v>
      </c>
    </row>
    <row r="62" spans="1:18" ht="23.25" customHeight="1">
      <c r="A62" s="110"/>
      <c r="B62" s="108" t="s">
        <v>77</v>
      </c>
      <c r="C62" s="109">
        <f>C63+C64</f>
        <v>338.908</v>
      </c>
      <c r="D62" s="109">
        <f>D63+D64</f>
        <v>163.505762</v>
      </c>
      <c r="E62" s="109">
        <f>E63+E64</f>
        <v>0</v>
      </c>
      <c r="F62" s="109">
        <f>F63+F64</f>
        <v>0</v>
      </c>
      <c r="G62" s="109">
        <f>G63+G64</f>
        <v>0</v>
      </c>
      <c r="H62" s="10"/>
      <c r="I62" s="109">
        <f>I63+I64</f>
        <v>2.053</v>
      </c>
      <c r="J62" s="83"/>
      <c r="K62" s="83">
        <f>K63+K64</f>
        <v>0</v>
      </c>
      <c r="L62" s="109">
        <f>L63+L64</f>
        <v>8.19548</v>
      </c>
      <c r="M62" s="83">
        <f t="shared" si="13"/>
        <v>512.662242</v>
      </c>
      <c r="N62" s="109">
        <f>N63+N64</f>
        <v>-8.19548</v>
      </c>
      <c r="O62" s="83">
        <f t="shared" si="9"/>
        <v>504.466762</v>
      </c>
      <c r="P62" s="109">
        <f>P63+P64</f>
        <v>-504.466762</v>
      </c>
      <c r="Q62" s="72">
        <f t="shared" si="10"/>
        <v>0</v>
      </c>
      <c r="R62" s="83">
        <f t="shared" si="11"/>
        <v>0</v>
      </c>
    </row>
    <row r="63" spans="1:18" ht="15">
      <c r="A63" s="110"/>
      <c r="B63" s="120" t="s">
        <v>98</v>
      </c>
      <c r="C63" s="121">
        <v>0</v>
      </c>
      <c r="D63" s="113">
        <v>0</v>
      </c>
      <c r="E63" s="10">
        <v>0</v>
      </c>
      <c r="F63" s="10">
        <v>0</v>
      </c>
      <c r="G63" s="10"/>
      <c r="H63" s="10">
        <v>0</v>
      </c>
      <c r="I63" s="113">
        <v>0</v>
      </c>
      <c r="J63" s="83"/>
      <c r="K63" s="83"/>
      <c r="L63" s="113"/>
      <c r="M63" s="105">
        <f t="shared" si="13"/>
        <v>0</v>
      </c>
      <c r="N63" s="5"/>
      <c r="O63" s="83">
        <f t="shared" si="9"/>
        <v>0</v>
      </c>
      <c r="P63" s="5">
        <f>-O63</f>
        <v>0</v>
      </c>
      <c r="Q63" s="72"/>
      <c r="R63" s="83">
        <f t="shared" si="11"/>
        <v>0</v>
      </c>
    </row>
    <row r="64" spans="1:18" ht="19.5" customHeight="1">
      <c r="A64" s="110"/>
      <c r="B64" s="120" t="s">
        <v>99</v>
      </c>
      <c r="C64" s="113">
        <v>338.908</v>
      </c>
      <c r="D64" s="113">
        <v>163.505762</v>
      </c>
      <c r="E64" s="10">
        <v>0</v>
      </c>
      <c r="F64" s="10">
        <v>0</v>
      </c>
      <c r="G64" s="10"/>
      <c r="H64" s="10">
        <v>0</v>
      </c>
      <c r="I64" s="113">
        <v>2.053</v>
      </c>
      <c r="J64" s="83"/>
      <c r="K64" s="83"/>
      <c r="L64" s="113">
        <v>8.19548</v>
      </c>
      <c r="M64" s="83">
        <f t="shared" si="13"/>
        <v>512.662242</v>
      </c>
      <c r="N64" s="8">
        <v>-8.19548</v>
      </c>
      <c r="O64" s="83">
        <f t="shared" si="9"/>
        <v>504.466762</v>
      </c>
      <c r="P64" s="5">
        <f>-O64</f>
        <v>-504.466762</v>
      </c>
      <c r="Q64" s="72">
        <f t="shared" si="10"/>
        <v>0</v>
      </c>
      <c r="R64" s="83">
        <f t="shared" si="11"/>
        <v>0</v>
      </c>
    </row>
    <row r="65" spans="1:18" ht="34.5" customHeight="1">
      <c r="A65" s="110"/>
      <c r="B65" s="122" t="s">
        <v>100</v>
      </c>
      <c r="C65" s="113">
        <v>-201.43091399999992</v>
      </c>
      <c r="D65" s="113">
        <v>-46.295908</v>
      </c>
      <c r="E65" s="10">
        <v>-7.991255000000001</v>
      </c>
      <c r="F65" s="10">
        <v>-2.56</v>
      </c>
      <c r="G65" s="10">
        <v>-3.6050649999999997</v>
      </c>
      <c r="H65" s="10"/>
      <c r="I65" s="10">
        <v>-5.187</v>
      </c>
      <c r="J65" s="83"/>
      <c r="K65" s="113"/>
      <c r="L65" s="113"/>
      <c r="M65" s="83">
        <f t="shared" si="13"/>
        <v>-267.0701419999999</v>
      </c>
      <c r="N65" s="5"/>
      <c r="O65" s="83">
        <f t="shared" si="9"/>
        <v>-267.0701419999999</v>
      </c>
      <c r="P65" s="5"/>
      <c r="Q65" s="72">
        <f t="shared" si="10"/>
        <v>-267.0701419999999</v>
      </c>
      <c r="R65" s="83">
        <f t="shared" si="11"/>
        <v>-0.03276130299313051</v>
      </c>
    </row>
    <row r="66" spans="2:18" ht="12" customHeight="1">
      <c r="B66" s="122"/>
      <c r="C66" s="113"/>
      <c r="D66" s="113"/>
      <c r="E66" s="10"/>
      <c r="F66" s="10"/>
      <c r="G66" s="10"/>
      <c r="H66" s="10"/>
      <c r="I66" s="7"/>
      <c r="J66" s="83"/>
      <c r="K66" s="113"/>
      <c r="L66" s="113"/>
      <c r="M66" s="83"/>
      <c r="N66" s="5"/>
      <c r="O66" s="83"/>
      <c r="P66" s="5"/>
      <c r="Q66" s="72"/>
      <c r="R66" s="83"/>
    </row>
    <row r="67" spans="2:18" ht="34.5" customHeight="1" thickBot="1">
      <c r="B67" s="123" t="s">
        <v>101</v>
      </c>
      <c r="C67" s="124">
        <f aca="true" t="shared" si="16" ref="C67:L67">C19-C45</f>
        <v>-3786.9184978299963</v>
      </c>
      <c r="D67" s="124">
        <f t="shared" si="16"/>
        <v>2520.8374500000027</v>
      </c>
      <c r="E67" s="125">
        <f t="shared" si="16"/>
        <v>-112.01278400000228</v>
      </c>
      <c r="F67" s="125">
        <f t="shared" si="16"/>
        <v>183.96399999999994</v>
      </c>
      <c r="G67" s="125">
        <f t="shared" si="16"/>
        <v>284.83884299999954</v>
      </c>
      <c r="H67" s="125">
        <f t="shared" si="16"/>
        <v>0</v>
      </c>
      <c r="I67" s="124">
        <f t="shared" si="16"/>
        <v>770.0761899999993</v>
      </c>
      <c r="J67" s="124">
        <f t="shared" si="16"/>
        <v>10.656000000000002</v>
      </c>
      <c r="K67" s="124">
        <f t="shared" si="16"/>
        <v>10.51046331</v>
      </c>
      <c r="L67" s="124">
        <f t="shared" si="16"/>
        <v>25.39228</v>
      </c>
      <c r="M67" s="124">
        <f>SUM(C67:L67)</f>
        <v>-92.6560555199971</v>
      </c>
      <c r="N67" s="126">
        <f>N19-N45</f>
        <v>0</v>
      </c>
      <c r="O67" s="124">
        <f>O19-O45</f>
        <v>-92.65605551999033</v>
      </c>
      <c r="P67" s="124">
        <f>P19-P45</f>
        <v>489.74753000000004</v>
      </c>
      <c r="Q67" s="127">
        <f>Q19-Q45</f>
        <v>397.0914744800102</v>
      </c>
      <c r="R67" s="128">
        <f>Q67/$Q$10*100</f>
        <v>0.04871092670265091</v>
      </c>
    </row>
    <row r="68" ht="19.5" customHeight="1" thickTop="1"/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2017-03-24T11:59:56Z</cp:lastPrinted>
  <dcterms:created xsi:type="dcterms:W3CDTF">2017-03-24T11:49:19Z</dcterms:created>
  <dcterms:modified xsi:type="dcterms:W3CDTF">2017-03-27T06:34:32Z</dcterms:modified>
  <cp:category/>
  <cp:version/>
  <cp:contentType/>
  <cp:contentStatus/>
</cp:coreProperties>
</file>