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noiembr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'[7]Annual Tables'!#REF!</definedName>
    <definedName name="___PAG2">'[7]Index'!#REF!</definedName>
    <definedName name="___PAG3">'[7]Index'!#REF!</definedName>
    <definedName name="___PAG4">'[7]Index'!#REF!</definedName>
    <definedName name="___PAG5">'[7]Index'!#REF!</definedName>
    <definedName name="___PAG6">'[7]Index'!#REF!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'[8]INT_RATES_old'!$A$1:$I$34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'[9]EU2DBase'!$C$1:$F$196</definedName>
    <definedName name="___UKR2">'[9]EU2DBase'!$G$1:$U$196</definedName>
    <definedName name="___UKR3">'[10]EU2DBase'!#REF!</definedName>
    <definedName name="___WEO1">#REF!</definedName>
    <definedName name="___WEO2">#REF!</definedName>
    <definedName name="__0absorc">'[11]Programa'!#REF!</definedName>
    <definedName name="__0c">'[11]Programa'!#REF!</definedName>
    <definedName name="__123Graph_ADEFINITION">'[12]NBM'!#REF!</definedName>
    <definedName name="__123Graph_ADEFINITION2">'[12]NBM'!#REF!</definedName>
    <definedName name="__123Graph_BDEFINITION">'[12]NBM'!#REF!</definedName>
    <definedName name="__123Graph_BDEFINITION2">'[12]NBM'!#REF!</definedName>
    <definedName name="__123Graph_BFITB2">'[13]FITB_all'!#REF!</definedName>
    <definedName name="__123Graph_BFITB3">'[13]FITB_all'!#REF!</definedName>
    <definedName name="__123Graph_BGDP">'[14]Quarterly Program'!#REF!</definedName>
    <definedName name="__123Graph_BMONEY">'[14]Quarterly Program'!#REF!</definedName>
    <definedName name="__123Graph_BTBILL2">'[13]FITB_all'!#REF!</definedName>
    <definedName name="__123Graph_CDEFINITION2">'[15]NBM'!#REF!</definedName>
    <definedName name="__123Graph_DDEFINITION2">'[15]NBM'!#REF!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'[7]Annual Tables'!#REF!</definedName>
    <definedName name="__PAG2">'[7]Index'!#REF!</definedName>
    <definedName name="__PAG3">'[7]Index'!#REF!</definedName>
    <definedName name="__PAG4">'[7]Index'!#REF!</definedName>
    <definedName name="__PAG5">'[7]Index'!#REF!</definedName>
    <definedName name="__PAG6">'[7]Index'!#REF!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'[10]EU2DBase'!$C$1:$F$196</definedName>
    <definedName name="__UKR2">'[10]EU2DBase'!$G$1:$U$196</definedName>
    <definedName name="__UKR3">'[10]EU2DBase'!#REF!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'[7]Annual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'[7]Index'!#REF!</definedName>
    <definedName name="_PAG3">'[7]Index'!#REF!</definedName>
    <definedName name="_PAG4">'[7]Index'!#REF!</definedName>
    <definedName name="_PAG5">'[7]Index'!#REF!</definedName>
    <definedName name="_PAG6">'[7]Index'!#REF!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'[8]INT_RATES_old'!$A$1:$I$34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'[10]EU2DBase'!$C$1:$F$196</definedName>
    <definedName name="_UKR2">'[10]EU2DBase'!$G$1:$U$196</definedName>
    <definedName name="_UKR3">'[9]EU2DBase'!#REF!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'[17]LINK'!$A$1:$A$42</definedName>
    <definedName name="a_11">WEO '[17]LINK'!$A$1:$A$42</definedName>
    <definedName name="a_14">#REF!</definedName>
    <definedName name="a_15">WEO '[17]LINK'!$A$1:$A$42</definedName>
    <definedName name="a_17">WEO '[17]LINK'!$A$1:$A$42</definedName>
    <definedName name="a_2">#REF!</definedName>
    <definedName name="a_20">WEO '[17]LINK'!$A$1:$A$42</definedName>
    <definedName name="a_22">WEO '[17]LINK'!$A$1:$A$42</definedName>
    <definedName name="a_24">WEO '[17]LINK'!$A$1:$A$42</definedName>
    <definedName name="a_25">#REF!</definedName>
    <definedName name="a_28">WEO '[17]LINK'!$A$1:$A$42</definedName>
    <definedName name="a_37">WEO '[17]LINK'!$A$1:$A$42</definedName>
    <definedName name="a_38">WEO '[17]LINK'!$A$1:$A$42</definedName>
    <definedName name="a_46">WEO '[17]LINK'!$A$1:$A$42</definedName>
    <definedName name="a_47">WEO '[17]LINK'!$A$1:$A$42</definedName>
    <definedName name="a_49">WEO '[17]LINK'!$A$1:$A$42</definedName>
    <definedName name="a_54">WEO '[17]LINK'!$A$1:$A$42</definedName>
    <definedName name="a_55">WEO '[17]LINK'!$A$1:$A$42</definedName>
    <definedName name="a_56">WEO '[17]LINK'!$A$1:$A$42</definedName>
    <definedName name="a_57">WEO '[17]LINK'!$A$1:$A$42</definedName>
    <definedName name="a_61">WEO '[17]LINK'!$A$1:$A$42</definedName>
    <definedName name="a_64">WEO '[17]LINK'!$A$1:$A$42</definedName>
    <definedName name="a_65">WEO '[17]LINK'!$A$1:$A$42</definedName>
    <definedName name="a_66">WEO '[17]LINK'!$A$1:$A$42</definedName>
    <definedName name="a47">WEO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'[8]BNKLOANS_old'!$A$1:$F$40</definedName>
    <definedName name="bas1">'[2]data input'!#REF!</definedName>
    <definedName name="bas2">'[2]data input'!#REF!</definedName>
    <definedName name="bas3">'[2]data input'!#REF!</definedName>
    <definedName name="BASDAT">'[7]Annual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'[17]LINK'!$A$1:$A$42</definedName>
    <definedName name="CHART2_11">#REF!</definedName>
    <definedName name="chart2_15">WEO '[17]LINK'!$A$1:$A$42</definedName>
    <definedName name="chart2_17">WEO '[17]LINK'!$A$1:$A$42</definedName>
    <definedName name="chart2_20">WEO '[17]LINK'!$A$1:$A$42</definedName>
    <definedName name="chart2_22">WEO '[17]LINK'!$A$1:$A$42</definedName>
    <definedName name="chart2_24">WEO '[17]LINK'!$A$1:$A$42</definedName>
    <definedName name="chart2_28">WEO '[17]LINK'!$A$1:$A$42</definedName>
    <definedName name="chart2_37">WEO '[17]LINK'!$A$1:$A$42</definedName>
    <definedName name="chart2_38">WEO '[17]LINK'!$A$1:$A$42</definedName>
    <definedName name="chart2_46">WEO '[17]LINK'!$A$1:$A$42</definedName>
    <definedName name="chart2_47">WEO '[17]LINK'!$A$1:$A$42</definedName>
    <definedName name="chart2_49">WEO '[17]LINK'!$A$1:$A$42</definedName>
    <definedName name="chart2_54">WEO '[17]LINK'!$A$1:$A$42</definedName>
    <definedName name="chart2_55">WEO '[17]LINK'!$A$1:$A$42</definedName>
    <definedName name="chart2_56">WEO '[17]LINK'!$A$1:$A$42</definedName>
    <definedName name="chart2_57">WEO '[17]LINK'!$A$1:$A$42</definedName>
    <definedName name="chart2_61">WEO '[17]LINK'!$A$1:$A$42</definedName>
    <definedName name="chart2_64">WEO '[17]LINK'!$A$1:$A$42</definedName>
    <definedName name="chart2_65">WEO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'[9]EU2DBase'!$B$14:$B$31</definedName>
    <definedName name="DATESATKM">#REF!</definedName>
    <definedName name="DATESM">'[9]EU2DBase'!$B$88:$B$196</definedName>
    <definedName name="DATESMTKM">#REF!</definedName>
    <definedName name="DATESQ">'[9]EU2DBase'!$B$49:$B$72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'[8]EMPLOY_old'!$A$1:$I$52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'[53]Index'!$C$21</definedName>
    <definedName name="FISUM">#REF!</definedName>
    <definedName name="FK_6_65">WEO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'[54]WEO'!#REF!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'[55]FOREX_DAILY'!$A$9:$Q$128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'[56]GG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'[8]INT_RATES_old'!$A$1:$I$35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'[8]LABORMKT_OLD'!$A$1:$O$39</definedName>
    <definedName name="LAST">'[57]DOC'!$C$8</definedName>
    <definedName name="lclub">#REF!</definedName>
    <definedName name="LEFT">#REF!</definedName>
    <definedName name="LEND">#REF!</definedName>
    <definedName name="LIABILITIES">'[58]CBA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'[59]Table 6_MacroFrame'!#REF!</definedName>
    <definedName name="lkdjfafoij_11">'[60]Table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'[61]Q2'!$E$63:$AH$63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'[7]Annual Raw Data'!#REF!</definedName>
    <definedName name="mflowsa">mflowsa</definedName>
    <definedName name="mflowsq">mflowsq</definedName>
    <definedName name="mgoods">'[26]CAgds'!$D$14:$BO$14</definedName>
    <definedName name="mgoods_11">'[62]CAgds'!$D$14:$BO$14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'[62]CAinc'!$D$14:$BO$14</definedName>
    <definedName name="MISC3">#REF!</definedName>
    <definedName name="MISC4">'[4]OUTPUT'!#REF!</definedName>
    <definedName name="mm">mm</definedName>
    <definedName name="mm_11">'[63]labels'!#REF!</definedName>
    <definedName name="mm_14">'[63]labels'!#REF!</definedName>
    <definedName name="mm_20">mm_20</definedName>
    <definedName name="mm_24">mm_24</definedName>
    <definedName name="mm_25">'[63]labels'!#REF!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'[62]CAnfs'!$D$14:$BO$14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'[7]Annual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'[64]DATA'!$B$1:$IT$1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'[9]EU2DBase'!#REF!</definedName>
    <definedName name="NAMESM">'[9]EU2DBase'!#REF!</definedName>
    <definedName name="NAMESQ">'[9]EU2DBase'!#REF!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'[61]Q2'!$E$47:$AH$47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'[32]weo_real'!#REF!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'[32]weo_real'!#REF!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'[65]Prog'!#REF!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'[63]labels'!#REF!</definedName>
    <definedName name="p_25">'[63]labels'!#REF!</definedName>
    <definedName name="P92_">#REF!</definedName>
    <definedName name="PAG2">'[7]Index'!#REF!</definedName>
    <definedName name="PAG3">'[7]Index'!#REF!</definedName>
    <definedName name="PAG4">'[7]Index'!#REF!</definedName>
    <definedName name="PAG5">'[7]Index'!#REF!</definedName>
    <definedName name="PAG6">'[7]Index'!#REF!</definedName>
    <definedName name="PAG7">#REF!</definedName>
    <definedName name="Parmeshwar">#REF!</definedName>
    <definedName name="Pay_Cap">'[66]Baseline'!#REF!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'[24]Q1'!$E$45:$AH$45</definedName>
    <definedName name="pchNX_R">'[32]weo_real'!#REF!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'[67]Output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'noiembrie 2016'!$B$2:$R$64</definedName>
    <definedName name="PRINT_AREA_MI">'[9]EU2DBase'!$C$12:$U$156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'noiembrie 2016'!$9:$14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'[72]2001_02 Debt Service :Debtind'!$B$2:$J$72</definedName>
    <definedName name="PROJ">'[72]MT_Low:XMS'!$B$2:$N$57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'[7]Quarterly Raw Data'!#REF!</definedName>
    <definedName name="QTAB7">'[7]Quarterly MacroFlow'!#REF!</definedName>
    <definedName name="QTAB7A">'[7]Quarterly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'[7]Annual Tables'!#REF!</definedName>
    <definedName name="TAB6B">'[7]Annual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'[8]SEI_OLD'!$A$1:$G$59</definedName>
    <definedName name="Table_1___Armenia__Selected_Economic_Indicators">'[8]SEI_OLD'!$A$1:$G$59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'[8]LABORMKT_OLD'!$A$1:$O$37</definedName>
    <definedName name="Table_10____Mozambique____Medium_Term_External_Debt__1997_2015">#REF!</definedName>
    <definedName name="Table_10__Armenia___Labor_Market_Indicators__1994_99__1">'[8]LABORMKT_OLD'!$A$1:$O$37</definedName>
    <definedName name="table_11">#REF!</definedName>
    <definedName name="Table_11._Armenia___Average_Monthly_Wages_in_the_State_Sector__1994_99__1">'[8]WAGES_old'!$A$1:$F$63</definedName>
    <definedName name="Table_11__Armenia___Average_Monthly_Wages_in_the_State_Sector__1994_99__1">'[8]WAGES_old'!$A$1:$F$63</definedName>
    <definedName name="Table_12.__Armenia__Labor_Force__Employment__and_Unemployment__1994_99">'[8]EMPLOY_old'!$A$1:$H$53</definedName>
    <definedName name="Table_12___Armenia__Labor_Force__Employment__and_Unemployment__1994_99">'[8]EMPLOY_old'!$A$1:$H$53</definedName>
    <definedName name="Table_13._Armenia___Employment_in_the_Public_Sector__1994_99">'[8]EMPL_PUBL_old'!$A$1:$F$27</definedName>
    <definedName name="Table_13__Armenia___Employment_in_the_Public_Sector__1994_99">'[8]EMPL_PUBL_old'!$A$1:$F$27</definedName>
    <definedName name="Table_14">#REF!</definedName>
    <definedName name="Table_14._Armenia___Budgetary_Sector_Employment__1994_99">'[8]EMPL_BUDG_old'!$A$1:$K$17</definedName>
    <definedName name="Table_14__Armenia___Budgetary_Sector_Employment__1994_99">'[8]EMPL_BUDG_old'!$A$1:$K$17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'[8]EXPEN_old'!$A$1:$F$25</definedName>
    <definedName name="Table_19__Armenia___Distribution_of_Current_Expenditures_in_the_Consolidated_Government_Budget__1994_99">'[8]EXPEN_old'!$A$1:$F$25</definedName>
    <definedName name="Table_2.__Armenia___Real_Gross_Domestic_Product_Growth__1994_99">'[8]NGDP_R_old'!$A$1:$L$35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'[8]TAX_REV_old'!$A$1:$F$24</definedName>
    <definedName name="Table_20__Armenia___Composition_of_Tax_Revenues_in_Consolidated_Government_Budget__1994_99">'[8]TAX_REV_old'!$A$1:$F$24</definedName>
    <definedName name="Table_21._Armenia___Accounts_of_the_Central_Bank__1994_99">'[8]CBANK_old'!$A$1:$U$46</definedName>
    <definedName name="Table_21__Armenia___Accounts_of_the_Central_Bank__1994_99">'[8]CBANK_old'!$A$1:$U$46</definedName>
    <definedName name="Table_22._Armenia___Monetary_Survey__1994_99">'[8]MSURVEY_old'!$A$1:$Q$52</definedName>
    <definedName name="Table_22__Armenia___Monetary_Survey__1994_99">'[8]MSURVEY_old'!$A$1:$Q$52</definedName>
    <definedName name="Table_23._Armenia___Commercial_Banks___Interest_Rates_for_Loans_and_Deposits_in_Drams_and_U.S._Dollars__1996_99">'[8]INT_RATES_old'!$A$1:$R$32</definedName>
    <definedName name="Table_23__Armenia___Commercial_Banks___Interest_Rates_for_Loans_and_Deposits_in_Drams_and_U_S__Dollars__1996_99">'[8]INT_RATES_old'!$A$1:$R$32</definedName>
    <definedName name="Table_24._Armenia___Treasury_Bills__1995_99">'[8]Tbill_old'!$A$1:$U$31</definedName>
    <definedName name="Table_24__Armenia___Treasury_Bills__1995_99">'[8]Tbill_old'!$A$1:$U$31</definedName>
    <definedName name="Table_25">#REF!</definedName>
    <definedName name="Table_25._Armenia___Quarterly_Balance_of_Payments_and_External_Financing__1995_99">'[8]BOP_Q_OLD'!$A$1:$F$74</definedName>
    <definedName name="Table_25__Armenia___Quarterly_Balance_of_Payments_and_External_Financing__1995_99">'[8]BOP_Q_OLD'!$A$1:$F$74</definedName>
    <definedName name="Table_26._Armenia___Summary_External_Debt_Data__1995_99">'[8]EXTDEBT_OLD'!$A$1:$F$45</definedName>
    <definedName name="Table_26__Armenia___Summary_External_Debt_Data__1995_99">'[8]EXTDEBT_OLD'!$A$1:$F$45</definedName>
    <definedName name="Table_27.__Armenia___Commodity_Composition_of_Trade__1995_99">'[8]COMP_TRADE'!$A$1:$F$29</definedName>
    <definedName name="Table_27___Armenia___Commodity_Composition_of_Trade__1995_99">'[8]COMP_TRADE'!$A$1:$F$29</definedName>
    <definedName name="Table_28._Armenia___Direction_of_Trade__1995_99">'[8]DOT'!$A$1:$F$66</definedName>
    <definedName name="Table_28__Armenia___Direction_of_Trade__1995_99">'[8]DOT'!$A$1:$F$66</definedName>
    <definedName name="Table_29._Armenia___Incorporatized_and_Partially_Privatized_Enterprises__1994_99">'[8]PRIVATE_OLD'!$A$1:$G$29</definedName>
    <definedName name="Table_29__Armenia___Incorporatized_and_Partially_Privatized_Enterprises__1994_99">'[8]PRIVATE_OLD'!$A$1:$G$29</definedName>
    <definedName name="Table_3.__Armenia_Quarterly_Real_GDP_1997_99">'[8]GDP_q_old'!$A$1:$P$31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'[8]BNKIND_old'!$A$1:$M$16</definedName>
    <definedName name="Table_30__Armenia___Banking_System_Indicators__1997_99">'[8]BNKIND_old'!$A$1:$M$16</definedName>
    <definedName name="Table_31._Armenia___Banking_Sector_Loans__1996_99">'[8]BNKLOANS_old'!$A$1:$O$40</definedName>
    <definedName name="Table_31__Armenia___Banking_Sector_Loans__1996_99">'[8]BNKLOANS_old'!$A$1:$O$40</definedName>
    <definedName name="Table_32._Armenia___Total_Electricity_Generation__Distribution_and_Collection__1994_99">'[8]ELECTR_old'!$A$1:$F$51</definedName>
    <definedName name="Table_32__Armenia___Total_Electricity_Generation__Distribution_and_Collection__1994_99">'[8]ELECTR_old'!$A$1:$F$51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'[8]taxrevSum'!$A$1:$F$52</definedName>
    <definedName name="Table_34__General_Government_Tax_Revenue_Performance_in_Armenia_and_Comparator_Countries_1995___1998_1">'[8]taxrevSum'!$A$1:$F$52</definedName>
    <definedName name="Table_4.__Moldova____Monetary_Survey_and_Projections__1994_98_1">#REF!</definedName>
    <definedName name="Table_4._Armenia___Gross_Domestic_Product__1994_99">'[8]NGDP_old'!$A$1:$O$33</definedName>
    <definedName name="Table_4___Moldova____Monetary_Survey_and_Projections__1994_98_1">#REF!</definedName>
    <definedName name="Table_4__Armenia___Gross_Domestic_Product__1994_99">'[8]NGDP_old'!$A$1:$O$33</definedName>
    <definedName name="Table_4SR">#REF!</definedName>
    <definedName name="Table_5._Armenia___Production_of_Selected_Agricultural_Products__1994_99">'[8]AGRI_old'!$A$1:$S$22</definedName>
    <definedName name="Table_5__Armenia___Production_of_Selected_Agricultural_Products__1994_99">'[8]AGRI_old'!$A$1:$S$22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'[8]INDCOM_old'!$A$1:$L$31</definedName>
    <definedName name="Table_6___Moldova__Balance_of_Payments__1994_98">#REF!</definedName>
    <definedName name="Table_6__Armenia___Production_of_Selected_Industrial_Commodities__1994_99">'[8]INDCOM_old'!$A$1:$L$31</definedName>
    <definedName name="Table_7._Armenia___Consumer_Prices__1994_99">'[8]CPI_old'!$A$1:$I$102</definedName>
    <definedName name="Table_7__Armenia___Consumer_Prices__1994_99">'[8]CPI_old'!$A$1:$I$102</definedName>
    <definedName name="Table_8.__Armenia___Selected_Energy_Prices__1994_99__1">'[8]ENERGY_old'!$A$1:$AF$25</definedName>
    <definedName name="Table_8___Armenia___Selected_Energy_Prices__1994_99__1">'[8]ENERGY_old'!$A$1:$AF$25</definedName>
    <definedName name="Table_9._Armenia___Regulated_Prices_for_Main_Commodities_and_Services__1994_99__1">'[8]MAINCOM_old '!$A$1:$H$20</definedName>
    <definedName name="Table_9__Armenia___Regulated_Prices_for_Main_Commodities_and_Services__1994_99__1">'[8]MAINCOM_old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'[9]EU2DBase'!$C$1:$F$196</definedName>
    <definedName name="UKR2">'[9]EU2DBase'!$G$1:$U$196</definedName>
    <definedName name="UKR3">'[9]EU2DBase'!#REF!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'[62]CAgds'!$D$12:$BO$12</definedName>
    <definedName name="XGS">#REF!</definedName>
    <definedName name="xinc">'[26]CAinc'!$D$12:$BO$12</definedName>
    <definedName name="xinc_11">'[62]CAinc'!$D$12:$BO$12</definedName>
    <definedName name="xnfs">'[26]CAnfs'!$D$12:$BO$12</definedName>
    <definedName name="xnfs_11">'[62]CAnfs'!$D$12:$BO$12</definedName>
    <definedName name="XOF">#REF!</definedName>
    <definedName name="xr">#REF!</definedName>
    <definedName name="xxWRS_1">WEO '[17]LINK'!$A$1:$A$42</definedName>
    <definedName name="xxWRS_1_15">WEO '[17]LINK'!$A$1:$A$42</definedName>
    <definedName name="xxWRS_1_17">WEO '[17]LINK'!$A$1:$A$42</definedName>
    <definedName name="xxWRS_1_2">#REF!</definedName>
    <definedName name="xxWRS_1_20">WEO '[17]LINK'!$A$1:$A$42</definedName>
    <definedName name="xxWRS_1_22">WEO '[17]LINK'!$A$1:$A$42</definedName>
    <definedName name="xxWRS_1_24">WEO '[17]LINK'!$A$1:$A$42</definedName>
    <definedName name="xxWRS_1_28">WEO '[17]LINK'!$A$1:$A$42</definedName>
    <definedName name="xxWRS_1_37">WEO '[17]LINK'!$A$1:$A$42</definedName>
    <definedName name="xxWRS_1_38">WEO '[17]LINK'!$A$1:$A$42</definedName>
    <definedName name="xxWRS_1_46">WEO '[17]LINK'!$A$1:$A$42</definedName>
    <definedName name="xxWRS_1_47">WEO '[17]LINK'!$A$1:$A$42</definedName>
    <definedName name="xxWRS_1_49">WEO '[17]LINK'!$A$1:$A$42</definedName>
    <definedName name="xxWRS_1_54">WEO '[17]LINK'!$A$1:$A$42</definedName>
    <definedName name="xxWRS_1_55">WEO '[17]LINK'!$A$1:$A$42</definedName>
    <definedName name="xxWRS_1_56">WEO '[17]LINK'!$A$1:$A$42</definedName>
    <definedName name="xxWRS_1_57">WEO '[17]LINK'!$A$1:$A$42</definedName>
    <definedName name="xxWRS_1_61">WEO '[17]LINK'!$A$1:$A$42</definedName>
    <definedName name="xxWRS_1_63">WEO '[17]LINK'!$A$1:$A$42</definedName>
    <definedName name="xxWRS_1_64">WEO '[17]LINK'!$A$1:$A$42</definedName>
    <definedName name="xxWRS_1_65">WEO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'[89]Table'!$A$3:$AB$70</definedName>
    <definedName name="xxxxx_11">'[90]Table'!$A$3:$AB$70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'[91]ass'!$7:$7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'[92]oth'!$17:$17</definedName>
    <definedName name="zRoWCPIchange">#REF!</definedName>
    <definedName name="zRoWCPIchange_14">#REF!</definedName>
    <definedName name="zRoWCPIchange_25">#REF!</definedName>
    <definedName name="zSDReRate">'[92]ass'!$24:$24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'[93]до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<sst xmlns="http://schemas.openxmlformats.org/spreadsheetml/2006/main" count="110" uniqueCount="102">
  <si>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</si>
  <si>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01.01 - 30.11.2016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</si>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</sst>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"/>
    <numFmt numFmtId="170" formatCode="#,##0.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9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7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9" fontId="3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5" fillId="33" borderId="0" xfId="55" applyNumberFormat="1" applyFont="1" applyFill="1" applyAlignment="1">
      <alignment/>
      <protection/>
    </xf>
    <xf numFmtId="164" fontId="6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7" fontId="3" fillId="33" borderId="0" xfId="0" applyNumberFormat="1" applyFont="1" applyFill="1" applyBorder="1" applyAlignment="1" applyProtection="1">
      <alignment/>
      <protection locked="0"/>
    </xf>
    <xf numFmtId="170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Alignment="1">
      <alignment vertical="center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11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4" fontId="5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left" indent="1"/>
      <protection/>
    </xf>
    <xf numFmtId="164" fontId="5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5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1" xfId="0" applyNumberFormat="1" applyFont="1" applyFill="1" applyBorder="1" applyAlignment="1" applyProtection="1">
      <alignment horizontal="right" wrapText="1" indent="1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1%20noiembrie%202016\bgc%20noiembrie%202016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11%20noiembrie%202016\bgc%20octombrie%202015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16"/>
      <sheetName val="UAT  noiembrie 2016"/>
      <sheetName val=" consolidari noiembrie"/>
      <sheetName val="octombrie 2016 (valori)"/>
      <sheetName val="UAT  octombrie 2016 (valori)"/>
      <sheetName val="Sinteza - An 2"/>
      <sheetName val="Sinteza - Anexa executie progam"/>
      <sheetName val="progr.%.exec"/>
      <sheetName val="2015 - 2016"/>
      <sheetName val="BGC actualizat 7 dec (Liliana)"/>
      <sheetName val="septembrie 2016 (valori)"/>
      <sheetName val="UAT  septembrie 2016(valori) "/>
      <sheetName val="august 2016 (valori)"/>
      <sheetName val="UAT  august 2016 (valori)"/>
      <sheetName val="UAT  august 2016 in luna"/>
      <sheetName val="iunie 2016 (valori)"/>
      <sheetName val="UAT  iunie 2016 (valori)"/>
      <sheetName val="noiembrie 2015"/>
      <sheetName val="nov 2015 leg"/>
      <sheetName val="dob_trez"/>
      <sheetName val="SPECIAL_CNAIR"/>
      <sheetName val="CNAIR_ex"/>
      <sheetName val="Sinteza-anexa trim.I+II+III "/>
      <sheetName val="progr trim. I+II+III .%.exec "/>
      <sheetName val="Sinteza - An 2 prog. 9 luni"/>
      <sheetName val="iulie 2016  (in luna)"/>
      <sheetName val="iulie 2016 valori"/>
      <sheetName val="UAT  iulie 2016 valori"/>
      <sheetName val="mai 2016 (valori)"/>
      <sheetName val="UAT  mai 2016 (valori)"/>
      <sheetName val="aprilie 2016 valori"/>
      <sheetName val="UAT  aprilie 2016 valori"/>
      <sheetName val=" martie 2016 valori"/>
      <sheetName val="UAT  martie 2016 valori"/>
      <sheetName val=" februarie 2016 valori"/>
      <sheetName val="UAT  februarie 2016 valori"/>
      <sheetName val="ianuarie 2016 (valori)"/>
      <sheetName val="UAT ianuarie 2016 (valori)"/>
      <sheetName val="decembrie 2014 DS "/>
      <sheetName val="bgc desfasurat"/>
      <sheetName val="Sinteza - An 2 operativ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201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4"/>
  <sheetViews>
    <sheetView showZeros="0" tabSelected="1" zoomScale="73" zoomScaleNormal="73" zoomScaleSheetLayoutView="75" zoomScalePageLayoutView="0" workbookViewId="0" topLeftCell="A1">
      <pane xSplit="2" ySplit="12" topLeftCell="C52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P62" sqref="P62"/>
    </sheetView>
  </sheetViews>
  <sheetFormatPr defaultColWidth="9.140625" defaultRowHeight="19.5" customHeight="1" outlineLevelRow="1"/>
  <cols>
    <col min="1" max="1" width="3.8515625" style="20" customWidth="1"/>
    <col min="2" max="2" width="52.140625" style="21" customWidth="1"/>
    <col min="3" max="3" width="21.140625" style="21" customWidth="1"/>
    <col min="4" max="4" width="15.7109375" style="21" customWidth="1"/>
    <col min="5" max="5" width="17.00390625" style="34" customWidth="1"/>
    <col min="6" max="6" width="13.8515625" style="34" customWidth="1"/>
    <col min="7" max="7" width="16.8515625" style="34" customWidth="1"/>
    <col min="8" max="8" width="16.28125" style="34" customWidth="1"/>
    <col min="9" max="9" width="11.57421875" style="21" customWidth="1"/>
    <col min="10" max="10" width="13.28125" style="21" customWidth="1"/>
    <col min="11" max="11" width="10.8515625" style="21" customWidth="1"/>
    <col min="12" max="12" width="13.7109375" style="21" customWidth="1"/>
    <col min="13" max="13" width="12.140625" style="24" customWidth="1"/>
    <col min="14" max="14" width="12.421875" style="21" customWidth="1"/>
    <col min="15" max="15" width="12.7109375" style="24" customWidth="1"/>
    <col min="16" max="16" width="10.421875" style="21" customWidth="1"/>
    <col min="17" max="17" width="15.7109375" style="25" customWidth="1"/>
    <col min="18" max="18" width="9.57421875" style="26" customWidth="1"/>
    <col min="19" max="16384" width="8.8515625" style="20" customWidth="1"/>
  </cols>
  <sheetData>
    <row r="1" spans="3:9" ht="23.25" customHeight="1">
      <c r="C1" s="20"/>
      <c r="D1" s="20"/>
      <c r="E1" s="7"/>
      <c r="F1" s="7"/>
      <c r="G1" s="7"/>
      <c r="H1" s="22"/>
      <c r="I1" s="23"/>
    </row>
    <row r="2" spans="2:18" ht="15" customHeight="1">
      <c r="B2" s="20"/>
      <c r="C2" s="27"/>
      <c r="D2" s="28"/>
      <c r="E2" s="29"/>
      <c r="F2" s="29"/>
      <c r="G2" s="29"/>
      <c r="H2" s="29"/>
      <c r="I2" s="27"/>
      <c r="J2" s="30"/>
      <c r="K2" s="28"/>
      <c r="L2" s="20"/>
      <c r="M2" s="31"/>
      <c r="N2" s="130"/>
      <c r="O2" s="130"/>
      <c r="P2" s="130"/>
      <c r="Q2" s="130"/>
      <c r="R2" s="130"/>
    </row>
    <row r="3" spans="2:18" ht="22.5" customHeight="1" outlineLevel="1">
      <c r="B3" s="131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2:18" ht="15" outlineLevel="1">
      <c r="B4" s="132" t="s">
        <v>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2:18" ht="15" outlineLevel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2:13" ht="24" customHeight="1" outlineLevel="1">
      <c r="B6" s="32"/>
      <c r="D6" s="33"/>
      <c r="F6" s="35"/>
      <c r="G6" s="36"/>
      <c r="J6" s="33"/>
      <c r="K6" s="37"/>
      <c r="L6" s="33"/>
      <c r="M6" s="26"/>
    </row>
    <row r="7" spans="2:18" ht="15.75" customHeight="1" outlineLevel="1">
      <c r="B7" s="32"/>
      <c r="C7" s="33"/>
      <c r="D7" s="39"/>
      <c r="E7" s="40"/>
      <c r="F7" s="41"/>
      <c r="G7" s="42"/>
      <c r="H7" s="43"/>
      <c r="I7" s="44"/>
      <c r="J7" s="45"/>
      <c r="K7" s="43"/>
      <c r="L7" s="43"/>
      <c r="M7" s="36"/>
      <c r="N7" s="43"/>
      <c r="O7" s="43"/>
      <c r="P7" s="24" t="s">
        <v>2</v>
      </c>
      <c r="Q7" s="46">
        <v>758500</v>
      </c>
      <c r="R7" s="47"/>
    </row>
    <row r="8" spans="2:18" ht="15" outlineLevel="1">
      <c r="B8" s="7"/>
      <c r="C8" s="48"/>
      <c r="D8" s="49"/>
      <c r="E8" s="50"/>
      <c r="F8" s="51"/>
      <c r="G8" s="52"/>
      <c r="H8" s="53"/>
      <c r="I8" s="47"/>
      <c r="J8" s="20"/>
      <c r="K8" s="20"/>
      <c r="L8" s="38"/>
      <c r="M8" s="30"/>
      <c r="N8" s="49"/>
      <c r="O8" s="54"/>
      <c r="P8" s="49"/>
      <c r="Q8" s="55"/>
      <c r="R8" s="56" t="s">
        <v>3</v>
      </c>
    </row>
    <row r="9" spans="2:18" ht="15">
      <c r="B9" s="57"/>
      <c r="C9" s="58" t="s">
        <v>4</v>
      </c>
      <c r="D9" s="58" t="s">
        <v>4</v>
      </c>
      <c r="E9" s="59" t="s">
        <v>4</v>
      </c>
      <c r="F9" s="59" t="s">
        <v>4</v>
      </c>
      <c r="G9" s="59" t="s">
        <v>5</v>
      </c>
      <c r="H9" s="59" t="s">
        <v>6</v>
      </c>
      <c r="I9" s="58" t="s">
        <v>4</v>
      </c>
      <c r="J9" s="58" t="s">
        <v>7</v>
      </c>
      <c r="K9" s="58" t="s">
        <v>8</v>
      </c>
      <c r="L9" s="58" t="s">
        <v>8</v>
      </c>
      <c r="M9" s="60" t="s">
        <v>9</v>
      </c>
      <c r="N9" s="58" t="s">
        <v>10</v>
      </c>
      <c r="O9" s="61" t="s">
        <v>9</v>
      </c>
      <c r="P9" s="58" t="s">
        <v>11</v>
      </c>
      <c r="Q9" s="134" t="s">
        <v>12</v>
      </c>
      <c r="R9" s="134"/>
    </row>
    <row r="10" spans="2:18" ht="15">
      <c r="B10" s="20"/>
      <c r="C10" s="62" t="s">
        <v>13</v>
      </c>
      <c r="D10" s="62" t="s">
        <v>14</v>
      </c>
      <c r="E10" s="63" t="s">
        <v>15</v>
      </c>
      <c r="F10" s="63" t="s">
        <v>16</v>
      </c>
      <c r="G10" s="63" t="s">
        <v>17</v>
      </c>
      <c r="H10" s="63" t="s">
        <v>18</v>
      </c>
      <c r="I10" s="62" t="s">
        <v>19</v>
      </c>
      <c r="J10" s="62" t="s">
        <v>18</v>
      </c>
      <c r="K10" s="62" t="s">
        <v>20</v>
      </c>
      <c r="L10" s="62" t="s">
        <v>21</v>
      </c>
      <c r="M10" s="64"/>
      <c r="N10" s="62" t="s">
        <v>22</v>
      </c>
      <c r="O10" s="65" t="s">
        <v>23</v>
      </c>
      <c r="P10" s="66" t="s">
        <v>24</v>
      </c>
      <c r="Q10" s="135"/>
      <c r="R10" s="135"/>
    </row>
    <row r="11" spans="2:18" ht="15.75" customHeight="1">
      <c r="B11" s="20"/>
      <c r="C11" s="62" t="s">
        <v>25</v>
      </c>
      <c r="D11" s="62" t="s">
        <v>26</v>
      </c>
      <c r="E11" s="63" t="s">
        <v>27</v>
      </c>
      <c r="F11" s="63" t="s">
        <v>28</v>
      </c>
      <c r="G11" s="63" t="s">
        <v>29</v>
      </c>
      <c r="H11" s="63" t="s">
        <v>30</v>
      </c>
      <c r="I11" s="62" t="s">
        <v>31</v>
      </c>
      <c r="J11" s="62" t="s">
        <v>32</v>
      </c>
      <c r="K11" s="62" t="s">
        <v>33</v>
      </c>
      <c r="L11" s="62" t="s">
        <v>34</v>
      </c>
      <c r="M11" s="64"/>
      <c r="N11" s="62" t="s">
        <v>35</v>
      </c>
      <c r="O11" s="65" t="s">
        <v>36</v>
      </c>
      <c r="P11" s="66" t="s">
        <v>37</v>
      </c>
      <c r="Q11" s="135"/>
      <c r="R11" s="135"/>
    </row>
    <row r="12" spans="2:18" ht="15">
      <c r="B12" s="67"/>
      <c r="C12" s="68"/>
      <c r="D12" s="62" t="s">
        <v>38</v>
      </c>
      <c r="E12" s="63"/>
      <c r="F12" s="63" t="s">
        <v>39</v>
      </c>
      <c r="G12" s="63" t="s">
        <v>40</v>
      </c>
      <c r="H12" s="63"/>
      <c r="I12" s="62" t="s">
        <v>41</v>
      </c>
      <c r="J12" s="62" t="s">
        <v>42</v>
      </c>
      <c r="K12" s="62"/>
      <c r="L12" s="62" t="s">
        <v>43</v>
      </c>
      <c r="M12" s="64"/>
      <c r="N12" s="62" t="s">
        <v>44</v>
      </c>
      <c r="O12" s="64" t="s">
        <v>45</v>
      </c>
      <c r="P12" s="66" t="s">
        <v>46</v>
      </c>
      <c r="Q12" s="135"/>
      <c r="R12" s="135"/>
    </row>
    <row r="13" spans="2:18" ht="15.75" customHeight="1">
      <c r="B13" s="49"/>
      <c r="C13" s="20"/>
      <c r="D13" s="62" t="s">
        <v>47</v>
      </c>
      <c r="E13" s="63"/>
      <c r="F13" s="63"/>
      <c r="G13" s="63" t="s">
        <v>48</v>
      </c>
      <c r="H13" s="63"/>
      <c r="I13" s="62" t="s">
        <v>49</v>
      </c>
      <c r="J13" s="62"/>
      <c r="K13" s="62"/>
      <c r="L13" s="62" t="s">
        <v>50</v>
      </c>
      <c r="M13" s="64"/>
      <c r="N13" s="62"/>
      <c r="O13" s="64"/>
      <c r="P13" s="66"/>
      <c r="Q13" s="136" t="s">
        <v>51</v>
      </c>
      <c r="R13" s="137" t="s">
        <v>52</v>
      </c>
    </row>
    <row r="14" spans="2:18" ht="51" customHeight="1">
      <c r="B14" s="69"/>
      <c r="C14" s="20"/>
      <c r="D14" s="70"/>
      <c r="E14" s="70"/>
      <c r="F14" s="70"/>
      <c r="G14" s="63" t="s">
        <v>53</v>
      </c>
      <c r="H14" s="63"/>
      <c r="I14" s="71" t="s">
        <v>54</v>
      </c>
      <c r="J14" s="62"/>
      <c r="K14" s="62"/>
      <c r="L14" s="71" t="s">
        <v>55</v>
      </c>
      <c r="M14" s="64"/>
      <c r="N14" s="62"/>
      <c r="O14" s="64"/>
      <c r="P14" s="66"/>
      <c r="Q14" s="136"/>
      <c r="R14" s="137"/>
    </row>
    <row r="15" spans="2:18" ht="18" customHeight="1" thickBot="1">
      <c r="B15" s="120"/>
      <c r="C15" s="76"/>
      <c r="D15" s="121"/>
      <c r="E15" s="121"/>
      <c r="F15" s="121"/>
      <c r="G15" s="122"/>
      <c r="H15" s="122"/>
      <c r="I15" s="123"/>
      <c r="J15" s="124"/>
      <c r="K15" s="124"/>
      <c r="L15" s="123"/>
      <c r="M15" s="125"/>
      <c r="N15" s="124"/>
      <c r="O15" s="125"/>
      <c r="P15" s="126"/>
      <c r="Q15" s="118"/>
      <c r="R15" s="127"/>
    </row>
    <row r="16" spans="2:18" s="75" customFormat="1" ht="30.75" customHeight="1" thickTop="1">
      <c r="B16" s="8" t="s">
        <v>56</v>
      </c>
      <c r="C16" s="9">
        <f>C17+C33+C34+C35+C36+C37+C38++C39+C40</f>
        <v>95809.06332007001</v>
      </c>
      <c r="D16" s="9">
        <f aca="true" t="shared" si="0" ref="D16:L16">D17+D33+D34+D35+D36+D37+D38++D39+D40</f>
        <v>59593.533625649536</v>
      </c>
      <c r="E16" s="9">
        <f t="shared" si="0"/>
        <v>48091.369465259995</v>
      </c>
      <c r="F16" s="9">
        <f t="shared" si="0"/>
        <v>1729.38306654</v>
      </c>
      <c r="G16" s="9">
        <f t="shared" si="0"/>
        <v>22716.05783685</v>
      </c>
      <c r="H16" s="9">
        <f t="shared" si="0"/>
        <v>0</v>
      </c>
      <c r="I16" s="9">
        <f>I17+I33+I34+I35+I36+I37+I38++I39+I40</f>
        <v>19974.403049</v>
      </c>
      <c r="J16" s="9">
        <f>J17+J33+J34+J35+J36+J37+J38++J39+J40</f>
        <v>231.2246624444444</v>
      </c>
      <c r="K16" s="9">
        <f>K17+K33+K34+K35+K36+K37+K38++K39+K40</f>
        <v>348.72101808</v>
      </c>
      <c r="L16" s="9">
        <f t="shared" si="0"/>
        <v>3288.6379399999996</v>
      </c>
      <c r="M16" s="78">
        <f>SUM(C16:L16)</f>
        <v>251782.393983894</v>
      </c>
      <c r="N16" s="79">
        <f>N17+N33+N34+N37+N35</f>
        <v>-46125.70861362571</v>
      </c>
      <c r="O16" s="78">
        <f aca="true" t="shared" si="1" ref="O16:O38">M16+N16</f>
        <v>205656.6853702683</v>
      </c>
      <c r="P16" s="79">
        <f>P17+P33+P34+P37+P39</f>
        <v>-39.4857247</v>
      </c>
      <c r="Q16" s="80">
        <f>O16+P16</f>
        <v>205617.1996455683</v>
      </c>
      <c r="R16" s="78">
        <f>Q16/$Q$7*100</f>
        <v>27.108398107523833</v>
      </c>
    </row>
    <row r="17" spans="2:18" s="81" customFormat="1" ht="18.75" customHeight="1">
      <c r="B17" s="1" t="s">
        <v>57</v>
      </c>
      <c r="C17" s="12">
        <f>C18+C31+C32</f>
        <v>90477.49799925002</v>
      </c>
      <c r="D17" s="12">
        <f>D18+D31+D32</f>
        <v>51628.23529606001</v>
      </c>
      <c r="E17" s="9">
        <f>E18+E31+E32</f>
        <v>33753.95546526</v>
      </c>
      <c r="F17" s="9">
        <f>F18+F31+F32</f>
        <v>1729.37358154</v>
      </c>
      <c r="G17" s="9">
        <f>G18+G31+G32</f>
        <v>20697.54005985</v>
      </c>
      <c r="H17" s="9"/>
      <c r="I17" s="12">
        <f>I18+I31+I32</f>
        <v>11184.276048999998</v>
      </c>
      <c r="J17" s="12"/>
      <c r="K17" s="82">
        <f>K18+K31+K32</f>
        <v>348.72101808</v>
      </c>
      <c r="L17" s="82">
        <f>L18+L31+L32</f>
        <v>1216.9003599999999</v>
      </c>
      <c r="M17" s="12">
        <f>SUM(C17:L17)</f>
        <v>211036.49982904003</v>
      </c>
      <c r="N17" s="12">
        <f>N18+N31+N32</f>
        <v>-11895.253307035715</v>
      </c>
      <c r="O17" s="82">
        <f t="shared" si="1"/>
        <v>199141.2465220043</v>
      </c>
      <c r="P17" s="12">
        <f>P18+P31+P32</f>
        <v>0</v>
      </c>
      <c r="Q17" s="72">
        <f aca="true" t="shared" si="2" ref="Q17:Q38">O17+P17</f>
        <v>199141.2465220043</v>
      </c>
      <c r="R17" s="82">
        <f aca="true" t="shared" si="3" ref="R17:R40">Q17/$Q$7*100</f>
        <v>26.25461391193201</v>
      </c>
    </row>
    <row r="18" spans="2:18" ht="28.5" customHeight="1">
      <c r="B18" s="83" t="s">
        <v>58</v>
      </c>
      <c r="C18" s="74">
        <f>C19+C23+C24+C29+C30</f>
        <v>82964.8290811</v>
      </c>
      <c r="D18" s="74">
        <f>D19+D23+D24+D29+D30</f>
        <v>40130.16202968001</v>
      </c>
      <c r="E18" s="16">
        <f aca="true" t="shared" si="4" ref="E18:L18">E19+E23+E24+E29+E30</f>
        <v>0</v>
      </c>
      <c r="F18" s="16">
        <f t="shared" si="4"/>
        <v>0</v>
      </c>
      <c r="G18" s="84">
        <f t="shared" si="4"/>
        <v>1339.6444981</v>
      </c>
      <c r="H18" s="16">
        <f t="shared" si="4"/>
        <v>0</v>
      </c>
      <c r="I18" s="74">
        <f>I19+I23+I24+I29+I30</f>
        <v>2275.502</v>
      </c>
      <c r="J18" s="5">
        <f t="shared" si="4"/>
        <v>0</v>
      </c>
      <c r="K18" s="5">
        <f t="shared" si="4"/>
        <v>0</v>
      </c>
      <c r="L18" s="5">
        <f t="shared" si="4"/>
        <v>0</v>
      </c>
      <c r="M18" s="74">
        <f>SUM(C18:L18)</f>
        <v>126710.13760888</v>
      </c>
      <c r="N18" s="5">
        <f>N19+N23+N24+N29+N30</f>
        <v>0</v>
      </c>
      <c r="O18" s="74">
        <f t="shared" si="1"/>
        <v>126710.13760888</v>
      </c>
      <c r="P18" s="5">
        <f>P19+P23+P24+P29+P30</f>
        <v>0</v>
      </c>
      <c r="Q18" s="85">
        <f t="shared" si="2"/>
        <v>126710.13760888</v>
      </c>
      <c r="R18" s="74">
        <f t="shared" si="3"/>
        <v>16.70535762806592</v>
      </c>
    </row>
    <row r="19" spans="2:18" ht="33.75" customHeight="1">
      <c r="B19" s="86" t="s">
        <v>59</v>
      </c>
      <c r="C19" s="74">
        <f aca="true" t="shared" si="5" ref="C19:H19">C20+C21+C22</f>
        <v>24655.61560215</v>
      </c>
      <c r="D19" s="74">
        <f>D20+D21+D22</f>
        <v>16867.94332197</v>
      </c>
      <c r="E19" s="16">
        <f t="shared" si="5"/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5"/>
      <c r="J19" s="5">
        <f>J20+J21+J22</f>
        <v>0</v>
      </c>
      <c r="K19" s="3">
        <f>K20+K21+K22</f>
        <v>0</v>
      </c>
      <c r="L19" s="5">
        <f>L20+L21+L22</f>
        <v>0</v>
      </c>
      <c r="M19" s="74">
        <f aca="true" t="shared" si="6" ref="M19:M38">SUM(C19:L19)</f>
        <v>41523.55892412</v>
      </c>
      <c r="N19" s="5">
        <f>N20+N21+N22</f>
        <v>0</v>
      </c>
      <c r="O19" s="74">
        <f t="shared" si="1"/>
        <v>41523.55892412</v>
      </c>
      <c r="P19" s="5">
        <f>P20+P21+P22</f>
        <v>0</v>
      </c>
      <c r="Q19" s="85">
        <f t="shared" si="2"/>
        <v>41523.55892412</v>
      </c>
      <c r="R19" s="74">
        <f>Q19/$Q$7*100</f>
        <v>5.474430972197759</v>
      </c>
    </row>
    <row r="20" spans="2:18" ht="22.5" customHeight="1">
      <c r="B20" s="87" t="s">
        <v>60</v>
      </c>
      <c r="C20" s="3">
        <v>14913.48746065</v>
      </c>
      <c r="D20" s="3">
        <v>46.63300699</v>
      </c>
      <c r="E20" s="16"/>
      <c r="F20" s="16"/>
      <c r="G20" s="16"/>
      <c r="H20" s="16"/>
      <c r="I20" s="74"/>
      <c r="J20" s="3"/>
      <c r="K20" s="3"/>
      <c r="L20" s="3"/>
      <c r="M20" s="74">
        <f t="shared" si="6"/>
        <v>14960.12046764</v>
      </c>
      <c r="N20" s="3"/>
      <c r="O20" s="74">
        <f t="shared" si="1"/>
        <v>14960.12046764</v>
      </c>
      <c r="P20" s="3"/>
      <c r="Q20" s="85">
        <f t="shared" si="2"/>
        <v>14960.12046764</v>
      </c>
      <c r="R20" s="74">
        <f>Q20/$Q$7*100</f>
        <v>1.9723296595438362</v>
      </c>
    </row>
    <row r="21" spans="2:18" ht="30" customHeight="1">
      <c r="B21" s="87" t="s">
        <v>61</v>
      </c>
      <c r="C21" s="3">
        <v>8231.48059058</v>
      </c>
      <c r="D21" s="3">
        <v>16811.72874681</v>
      </c>
      <c r="E21" s="4"/>
      <c r="F21" s="4"/>
      <c r="G21" s="4"/>
      <c r="H21" s="4"/>
      <c r="I21" s="74"/>
      <c r="J21" s="3"/>
      <c r="K21" s="3"/>
      <c r="L21" s="3"/>
      <c r="M21" s="74">
        <f t="shared" si="6"/>
        <v>25043.20933739</v>
      </c>
      <c r="N21" s="3"/>
      <c r="O21" s="74">
        <f t="shared" si="1"/>
        <v>25043.20933739</v>
      </c>
      <c r="P21" s="3"/>
      <c r="Q21" s="85">
        <f t="shared" si="2"/>
        <v>25043.20933739</v>
      </c>
      <c r="R21" s="74">
        <f>Q21/$Q$7*100</f>
        <v>3.3016755883177327</v>
      </c>
    </row>
    <row r="22" spans="2:18" ht="36" customHeight="1">
      <c r="B22" s="88" t="s">
        <v>62</v>
      </c>
      <c r="C22" s="3">
        <v>1510.64755092</v>
      </c>
      <c r="D22" s="3">
        <v>9.58156817</v>
      </c>
      <c r="E22" s="4"/>
      <c r="F22" s="4"/>
      <c r="G22" s="4"/>
      <c r="H22" s="4"/>
      <c r="I22" s="74"/>
      <c r="J22" s="3"/>
      <c r="K22" s="3"/>
      <c r="L22" s="3"/>
      <c r="M22" s="74">
        <f t="shared" si="6"/>
        <v>1520.22911909</v>
      </c>
      <c r="N22" s="3"/>
      <c r="O22" s="74">
        <f t="shared" si="1"/>
        <v>1520.22911909</v>
      </c>
      <c r="P22" s="3"/>
      <c r="Q22" s="85">
        <f t="shared" si="2"/>
        <v>1520.22911909</v>
      </c>
      <c r="R22" s="74">
        <f t="shared" si="3"/>
        <v>0.20042572433618985</v>
      </c>
    </row>
    <row r="23" spans="2:18" ht="23.25" customHeight="1">
      <c r="B23" s="86" t="s">
        <v>63</v>
      </c>
      <c r="C23" s="3">
        <v>1040.25932546</v>
      </c>
      <c r="D23" s="3">
        <v>4642.88329067</v>
      </c>
      <c r="E23" s="16"/>
      <c r="F23" s="16"/>
      <c r="G23" s="16"/>
      <c r="H23" s="16"/>
      <c r="I23" s="74"/>
      <c r="J23" s="3"/>
      <c r="K23" s="3"/>
      <c r="L23" s="3"/>
      <c r="M23" s="74">
        <f t="shared" si="6"/>
        <v>5683.14261613</v>
      </c>
      <c r="N23" s="3"/>
      <c r="O23" s="74">
        <f t="shared" si="1"/>
        <v>5683.14261613</v>
      </c>
      <c r="P23" s="3"/>
      <c r="Q23" s="85">
        <f t="shared" si="2"/>
        <v>5683.14261613</v>
      </c>
      <c r="R23" s="74">
        <f t="shared" si="3"/>
        <v>0.7492607272419248</v>
      </c>
    </row>
    <row r="24" spans="2:18" ht="36.75" customHeight="1">
      <c r="B24" s="89" t="s">
        <v>64</v>
      </c>
      <c r="C24" s="2">
        <f>SUM(C25:C28)</f>
        <v>56399.831871090006</v>
      </c>
      <c r="D24" s="2">
        <f aca="true" t="shared" si="7" ref="D24:L24">D25+D26+D27+D28</f>
        <v>18468.614887030002</v>
      </c>
      <c r="E24" s="4">
        <f t="shared" si="7"/>
        <v>0</v>
      </c>
      <c r="F24" s="4">
        <f t="shared" si="7"/>
        <v>0</v>
      </c>
      <c r="G24" s="11">
        <f>G25+G26+G27+G28</f>
        <v>1339.6444981</v>
      </c>
      <c r="H24" s="4">
        <f t="shared" si="7"/>
        <v>0</v>
      </c>
      <c r="I24" s="2">
        <f>I25+I26+I27+I28</f>
        <v>1796.234</v>
      </c>
      <c r="J24" s="3">
        <f t="shared" si="7"/>
        <v>0</v>
      </c>
      <c r="K24" s="3">
        <f t="shared" si="7"/>
        <v>0</v>
      </c>
      <c r="L24" s="3">
        <f t="shared" si="7"/>
        <v>0</v>
      </c>
      <c r="M24" s="74">
        <f t="shared" si="6"/>
        <v>78004.32525621999</v>
      </c>
      <c r="N24" s="3">
        <f>N25+N26+N27</f>
        <v>0</v>
      </c>
      <c r="O24" s="74">
        <f t="shared" si="1"/>
        <v>78004.32525621999</v>
      </c>
      <c r="P24" s="3">
        <f>P25+P26+P27</f>
        <v>0</v>
      </c>
      <c r="Q24" s="85">
        <f t="shared" si="2"/>
        <v>78004.32525621999</v>
      </c>
      <c r="R24" s="74">
        <f t="shared" si="3"/>
        <v>10.28402442402373</v>
      </c>
    </row>
    <row r="25" spans="2:18" ht="25.5" customHeight="1">
      <c r="B25" s="87" t="s">
        <v>65</v>
      </c>
      <c r="C25" s="3">
        <v>30752.210546960003</v>
      </c>
      <c r="D25" s="3">
        <v>17165.13376732</v>
      </c>
      <c r="E25" s="16"/>
      <c r="F25" s="16"/>
      <c r="G25" s="16"/>
      <c r="H25" s="16"/>
      <c r="I25" s="74"/>
      <c r="J25" s="3"/>
      <c r="K25" s="3"/>
      <c r="L25" s="3"/>
      <c r="M25" s="74">
        <f t="shared" si="6"/>
        <v>47917.34431428</v>
      </c>
      <c r="N25" s="3"/>
      <c r="O25" s="74">
        <f t="shared" si="1"/>
        <v>47917.34431428</v>
      </c>
      <c r="P25" s="3"/>
      <c r="Q25" s="85">
        <f t="shared" si="2"/>
        <v>47917.34431428</v>
      </c>
      <c r="R25" s="74">
        <f t="shared" si="3"/>
        <v>6.317382243148319</v>
      </c>
    </row>
    <row r="26" spans="2:18" ht="20.25" customHeight="1">
      <c r="B26" s="87" t="s">
        <v>66</v>
      </c>
      <c r="C26" s="3">
        <v>23785.63321355</v>
      </c>
      <c r="D26" s="3"/>
      <c r="E26" s="4"/>
      <c r="F26" s="4"/>
      <c r="G26" s="4"/>
      <c r="H26" s="4"/>
      <c r="I26" s="90">
        <v>1211.358</v>
      </c>
      <c r="J26" s="3"/>
      <c r="K26" s="3"/>
      <c r="L26" s="3"/>
      <c r="M26" s="74">
        <f t="shared" si="6"/>
        <v>24996.99121355</v>
      </c>
      <c r="N26" s="3"/>
      <c r="O26" s="74">
        <f t="shared" si="1"/>
        <v>24996.99121355</v>
      </c>
      <c r="P26" s="3"/>
      <c r="Q26" s="85">
        <f t="shared" si="2"/>
        <v>24996.99121355</v>
      </c>
      <c r="R26" s="74">
        <f t="shared" si="3"/>
        <v>3.295582229868161</v>
      </c>
    </row>
    <row r="27" spans="2:18" s="91" customFormat="1" ht="36.75" customHeight="1">
      <c r="B27" s="92" t="s">
        <v>67</v>
      </c>
      <c r="C27" s="3">
        <v>781.72644318</v>
      </c>
      <c r="D27" s="3">
        <v>41.089105520000004</v>
      </c>
      <c r="E27" s="4"/>
      <c r="F27" s="4">
        <v>0</v>
      </c>
      <c r="G27" s="4">
        <v>1339.6444981</v>
      </c>
      <c r="H27" s="4"/>
      <c r="I27" s="90"/>
      <c r="J27" s="3"/>
      <c r="K27" s="3"/>
      <c r="L27" s="3"/>
      <c r="M27" s="74">
        <f t="shared" si="6"/>
        <v>2162.4600468</v>
      </c>
      <c r="N27" s="3"/>
      <c r="O27" s="74">
        <f t="shared" si="1"/>
        <v>2162.4600468</v>
      </c>
      <c r="P27" s="3"/>
      <c r="Q27" s="85">
        <f t="shared" si="2"/>
        <v>2162.4600468</v>
      </c>
      <c r="R27" s="74">
        <f t="shared" si="3"/>
        <v>0.2850969079499011</v>
      </c>
    </row>
    <row r="28" spans="2:18" ht="58.5" customHeight="1">
      <c r="B28" s="92" t="s">
        <v>68</v>
      </c>
      <c r="C28" s="3">
        <v>1080.2616674</v>
      </c>
      <c r="D28" s="3">
        <v>1262.39201419</v>
      </c>
      <c r="E28" s="4"/>
      <c r="F28" s="4">
        <v>0</v>
      </c>
      <c r="G28" s="4"/>
      <c r="H28" s="4"/>
      <c r="I28" s="3">
        <v>584.876</v>
      </c>
      <c r="J28" s="93"/>
      <c r="K28" s="3"/>
      <c r="L28" s="3"/>
      <c r="M28" s="74">
        <f t="shared" si="6"/>
        <v>2927.52968159</v>
      </c>
      <c r="N28" s="3"/>
      <c r="O28" s="74">
        <f t="shared" si="1"/>
        <v>2927.52968159</v>
      </c>
      <c r="P28" s="3"/>
      <c r="Q28" s="85">
        <f t="shared" si="2"/>
        <v>2927.52968159</v>
      </c>
      <c r="R28" s="74">
        <f t="shared" si="3"/>
        <v>0.3859630430573501</v>
      </c>
    </row>
    <row r="29" spans="2:18" ht="36" customHeight="1">
      <c r="B29" s="89" t="s">
        <v>69</v>
      </c>
      <c r="C29" s="3">
        <v>821.94286976</v>
      </c>
      <c r="D29" s="3">
        <v>0</v>
      </c>
      <c r="E29" s="4"/>
      <c r="F29" s="4"/>
      <c r="G29" s="4"/>
      <c r="H29" s="4"/>
      <c r="I29" s="3">
        <v>0</v>
      </c>
      <c r="J29" s="3"/>
      <c r="K29" s="3"/>
      <c r="L29" s="3"/>
      <c r="M29" s="74">
        <f t="shared" si="6"/>
        <v>821.94286976</v>
      </c>
      <c r="N29" s="3"/>
      <c r="O29" s="74">
        <f t="shared" si="1"/>
        <v>821.94286976</v>
      </c>
      <c r="P29" s="3"/>
      <c r="Q29" s="85">
        <f t="shared" si="2"/>
        <v>821.94286976</v>
      </c>
      <c r="R29" s="74">
        <f t="shared" si="3"/>
        <v>0.10836425441793013</v>
      </c>
    </row>
    <row r="30" spans="2:18" ht="33" customHeight="1">
      <c r="B30" s="94" t="s">
        <v>70</v>
      </c>
      <c r="C30" s="3">
        <v>47.17941264</v>
      </c>
      <c r="D30" s="3">
        <v>150.72053001</v>
      </c>
      <c r="E30" s="4"/>
      <c r="F30" s="4"/>
      <c r="G30" s="4"/>
      <c r="H30" s="4"/>
      <c r="I30" s="6">
        <v>479.268</v>
      </c>
      <c r="J30" s="3"/>
      <c r="K30" s="3"/>
      <c r="L30" s="3"/>
      <c r="M30" s="74">
        <f t="shared" si="6"/>
        <v>677.16794265</v>
      </c>
      <c r="N30" s="3"/>
      <c r="O30" s="74">
        <f t="shared" si="1"/>
        <v>677.16794265</v>
      </c>
      <c r="P30" s="3"/>
      <c r="Q30" s="85">
        <f t="shared" si="2"/>
        <v>677.16794265</v>
      </c>
      <c r="R30" s="74">
        <f t="shared" si="3"/>
        <v>0.08927725018457482</v>
      </c>
    </row>
    <row r="31" spans="2:18" ht="27.75" customHeight="1">
      <c r="B31" s="95" t="s">
        <v>71</v>
      </c>
      <c r="C31" s="3">
        <v>916.314559</v>
      </c>
      <c r="D31" s="3"/>
      <c r="E31" s="4">
        <v>33648.35222475</v>
      </c>
      <c r="F31" s="4">
        <v>1722.8987921</v>
      </c>
      <c r="G31" s="4">
        <v>19340.27317641</v>
      </c>
      <c r="H31" s="4"/>
      <c r="I31" s="3">
        <v>7.415</v>
      </c>
      <c r="J31" s="3"/>
      <c r="K31" s="3"/>
      <c r="L31" s="3"/>
      <c r="M31" s="74">
        <f t="shared" si="6"/>
        <v>55635.253752259996</v>
      </c>
      <c r="N31" s="96">
        <v>-140.83462275000002</v>
      </c>
      <c r="O31" s="74">
        <f t="shared" si="1"/>
        <v>55494.419129509995</v>
      </c>
      <c r="P31" s="3"/>
      <c r="Q31" s="85">
        <f t="shared" si="2"/>
        <v>55494.419129509995</v>
      </c>
      <c r="R31" s="74">
        <f t="shared" si="3"/>
        <v>7.316337393475279</v>
      </c>
    </row>
    <row r="32" spans="2:18" ht="27" customHeight="1">
      <c r="B32" s="97" t="s">
        <v>72</v>
      </c>
      <c r="C32" s="3">
        <v>6596.35435915</v>
      </c>
      <c r="D32" s="3">
        <v>11498.07326638</v>
      </c>
      <c r="E32" s="3">
        <v>105.60324050999999</v>
      </c>
      <c r="F32" s="3">
        <v>6.474789440000002</v>
      </c>
      <c r="G32" s="3">
        <v>17.62238534</v>
      </c>
      <c r="H32" s="4"/>
      <c r="I32" s="3">
        <v>8901.359048999999</v>
      </c>
      <c r="J32" s="98"/>
      <c r="K32" s="3">
        <v>348.72101808</v>
      </c>
      <c r="L32" s="3">
        <v>1216.9003599999999</v>
      </c>
      <c r="M32" s="74">
        <f t="shared" si="6"/>
        <v>28691.108467899998</v>
      </c>
      <c r="N32" s="96">
        <v>-11754.418684285714</v>
      </c>
      <c r="O32" s="74">
        <f t="shared" si="1"/>
        <v>16936.68978361428</v>
      </c>
      <c r="P32" s="3"/>
      <c r="Q32" s="85">
        <f t="shared" si="2"/>
        <v>16936.68978361428</v>
      </c>
      <c r="R32" s="74">
        <f t="shared" si="3"/>
        <v>2.2329188903908084</v>
      </c>
    </row>
    <row r="33" spans="2:18" ht="24" customHeight="1">
      <c r="B33" s="99" t="s">
        <v>73</v>
      </c>
      <c r="C33" s="3">
        <v>0</v>
      </c>
      <c r="D33" s="3">
        <v>7343.845949589999</v>
      </c>
      <c r="E33" s="4">
        <v>14337.414</v>
      </c>
      <c r="F33" s="4">
        <v>0</v>
      </c>
      <c r="G33" s="4">
        <v>2018.517777</v>
      </c>
      <c r="H33" s="4"/>
      <c r="I33" s="3">
        <v>8426.71</v>
      </c>
      <c r="J33" s="3">
        <v>32.230000000000004</v>
      </c>
      <c r="K33" s="3"/>
      <c r="L33" s="3">
        <v>2071.73758</v>
      </c>
      <c r="M33" s="74">
        <f t="shared" si="6"/>
        <v>34230.455306589996</v>
      </c>
      <c r="N33" s="2">
        <f>-M33</f>
        <v>-34230.455306589996</v>
      </c>
      <c r="O33" s="74">
        <f t="shared" si="1"/>
        <v>0</v>
      </c>
      <c r="P33" s="3"/>
      <c r="Q33" s="85">
        <f t="shared" si="2"/>
        <v>0</v>
      </c>
      <c r="R33" s="74">
        <f t="shared" si="3"/>
        <v>0</v>
      </c>
    </row>
    <row r="34" spans="2:18" ht="23.25" customHeight="1">
      <c r="B34" s="100" t="s">
        <v>74</v>
      </c>
      <c r="C34" s="3">
        <v>335.70120061</v>
      </c>
      <c r="D34" s="3">
        <v>179.52011063</v>
      </c>
      <c r="E34" s="4"/>
      <c r="F34" s="4"/>
      <c r="G34" s="4"/>
      <c r="H34" s="4"/>
      <c r="I34" s="3">
        <v>163.06</v>
      </c>
      <c r="J34" s="98"/>
      <c r="K34" s="3"/>
      <c r="L34" s="3"/>
      <c r="M34" s="74">
        <f t="shared" si="6"/>
        <v>678.2813112399999</v>
      </c>
      <c r="N34" s="3">
        <v>0</v>
      </c>
      <c r="O34" s="74">
        <f t="shared" si="1"/>
        <v>678.2813112399999</v>
      </c>
      <c r="P34" s="3"/>
      <c r="Q34" s="85">
        <f t="shared" si="2"/>
        <v>678.2813112399999</v>
      </c>
      <c r="R34" s="74">
        <f t="shared" si="3"/>
        <v>0.08942403576005273</v>
      </c>
    </row>
    <row r="35" spans="2:18" ht="20.25" customHeight="1">
      <c r="B35" s="55" t="s">
        <v>75</v>
      </c>
      <c r="C35" s="3"/>
      <c r="D35" s="3">
        <v>0</v>
      </c>
      <c r="E35" s="4"/>
      <c r="F35" s="4"/>
      <c r="G35" s="4">
        <v>0</v>
      </c>
      <c r="H35" s="4"/>
      <c r="I35" s="3"/>
      <c r="J35" s="3"/>
      <c r="K35" s="3"/>
      <c r="L35" s="3">
        <v>0</v>
      </c>
      <c r="M35" s="74">
        <f t="shared" si="6"/>
        <v>0</v>
      </c>
      <c r="N35" s="2"/>
      <c r="O35" s="74">
        <f t="shared" si="1"/>
        <v>0</v>
      </c>
      <c r="P35" s="3"/>
      <c r="Q35" s="85">
        <f t="shared" si="2"/>
        <v>0</v>
      </c>
      <c r="R35" s="74">
        <f t="shared" si="3"/>
        <v>0</v>
      </c>
    </row>
    <row r="36" spans="2:18" ht="20.25" customHeight="1">
      <c r="B36" s="101" t="s">
        <v>76</v>
      </c>
      <c r="C36" s="3">
        <v>58.29599999999999</v>
      </c>
      <c r="D36" s="3">
        <v>362.8354183095238</v>
      </c>
      <c r="E36" s="3">
        <v>0</v>
      </c>
      <c r="F36" s="3">
        <v>0</v>
      </c>
      <c r="G36" s="3">
        <v>0</v>
      </c>
      <c r="H36" s="3"/>
      <c r="I36" s="3">
        <v>104.619</v>
      </c>
      <c r="J36" s="3">
        <v>176.30666244444438</v>
      </c>
      <c r="K36" s="3"/>
      <c r="L36" s="3"/>
      <c r="M36" s="74">
        <f t="shared" si="6"/>
        <v>702.0570807539682</v>
      </c>
      <c r="N36" s="3"/>
      <c r="O36" s="74">
        <f t="shared" si="1"/>
        <v>702.0570807539682</v>
      </c>
      <c r="P36" s="3"/>
      <c r="Q36" s="85">
        <f t="shared" si="2"/>
        <v>702.0570807539682</v>
      </c>
      <c r="R36" s="74">
        <f t="shared" si="3"/>
        <v>0.092558613151479</v>
      </c>
    </row>
    <row r="37" spans="2:18" ht="29.25" customHeight="1">
      <c r="B37" s="55" t="s">
        <v>77</v>
      </c>
      <c r="C37" s="3">
        <v>39.4857247</v>
      </c>
      <c r="D37" s="3"/>
      <c r="E37" s="4"/>
      <c r="F37" s="4"/>
      <c r="G37" s="4"/>
      <c r="H37" s="4"/>
      <c r="I37" s="3">
        <v>0</v>
      </c>
      <c r="J37" s="3"/>
      <c r="K37" s="3"/>
      <c r="L37" s="3"/>
      <c r="M37" s="74">
        <f t="shared" si="6"/>
        <v>39.4857247</v>
      </c>
      <c r="N37" s="3"/>
      <c r="O37" s="74">
        <f t="shared" si="1"/>
        <v>39.4857247</v>
      </c>
      <c r="P37" s="3">
        <f>-O37</f>
        <v>-39.4857247</v>
      </c>
      <c r="Q37" s="73">
        <f t="shared" si="2"/>
        <v>0</v>
      </c>
      <c r="R37" s="74">
        <f t="shared" si="3"/>
        <v>0</v>
      </c>
    </row>
    <row r="38" spans="2:18" ht="29.25" customHeight="1">
      <c r="B38" s="101" t="s">
        <v>78</v>
      </c>
      <c r="C38" s="10">
        <v>269.30710751</v>
      </c>
      <c r="D38" s="3"/>
      <c r="E38" s="4"/>
      <c r="F38" s="4"/>
      <c r="G38" s="4"/>
      <c r="H38" s="4"/>
      <c r="I38" s="74"/>
      <c r="J38" s="3"/>
      <c r="K38" s="3"/>
      <c r="L38" s="3"/>
      <c r="M38" s="74">
        <f t="shared" si="6"/>
        <v>269.30710751</v>
      </c>
      <c r="N38" s="3"/>
      <c r="O38" s="74">
        <f t="shared" si="1"/>
        <v>269.30710751</v>
      </c>
      <c r="P38" s="3"/>
      <c r="Q38" s="73">
        <f t="shared" si="2"/>
        <v>269.30710751</v>
      </c>
      <c r="R38" s="74">
        <f t="shared" si="3"/>
        <v>0.03550522182069874</v>
      </c>
    </row>
    <row r="39" spans="2:18" ht="57.75" customHeight="1">
      <c r="B39" s="101" t="s">
        <v>79</v>
      </c>
      <c r="C39" s="10">
        <v>1591.322288</v>
      </c>
      <c r="D39" s="3"/>
      <c r="E39" s="4"/>
      <c r="F39" s="4"/>
      <c r="G39" s="4"/>
      <c r="H39" s="4"/>
      <c r="I39" s="74"/>
      <c r="J39" s="3"/>
      <c r="K39" s="3"/>
      <c r="L39" s="3"/>
      <c r="M39" s="74">
        <f>SUM(C39:L39)</f>
        <v>1591.322288</v>
      </c>
      <c r="N39" s="3"/>
      <c r="O39" s="74">
        <f>M39+N39</f>
        <v>1591.322288</v>
      </c>
      <c r="P39" s="3"/>
      <c r="Q39" s="73">
        <f>O39+P39</f>
        <v>1591.322288</v>
      </c>
      <c r="R39" s="74">
        <f t="shared" si="3"/>
        <v>0.2097985877389585</v>
      </c>
    </row>
    <row r="40" spans="2:18" ht="54" customHeight="1">
      <c r="B40" s="101" t="s">
        <v>80</v>
      </c>
      <c r="C40" s="3">
        <v>3037.453</v>
      </c>
      <c r="D40" s="3">
        <v>79.09685105999999</v>
      </c>
      <c r="E40" s="3">
        <v>0</v>
      </c>
      <c r="F40" s="3">
        <v>0.009485</v>
      </c>
      <c r="G40" s="3">
        <v>0</v>
      </c>
      <c r="H40" s="3"/>
      <c r="I40" s="3">
        <v>95.738</v>
      </c>
      <c r="J40" s="3">
        <v>22.688000000000002</v>
      </c>
      <c r="K40" s="3"/>
      <c r="L40" s="3"/>
      <c r="M40" s="74">
        <f>SUM(C40:L40)</f>
        <v>3234.98533606</v>
      </c>
      <c r="N40" s="3"/>
      <c r="O40" s="74">
        <f>M40+N40</f>
        <v>3234.98533606</v>
      </c>
      <c r="P40" s="3"/>
      <c r="Q40" s="73">
        <f>O40+P40</f>
        <v>3234.98533606</v>
      </c>
      <c r="R40" s="74">
        <f t="shared" si="3"/>
        <v>0.4264977371206328</v>
      </c>
    </row>
    <row r="41" spans="2:18" ht="15.75" customHeight="1" thickBot="1">
      <c r="B41" s="128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29"/>
      <c r="N41" s="115"/>
      <c r="O41" s="129"/>
      <c r="P41" s="115"/>
      <c r="Q41" s="77"/>
      <c r="R41" s="129"/>
    </row>
    <row r="42" spans="2:18" s="81" customFormat="1" ht="30.75" customHeight="1" thickTop="1">
      <c r="B42" s="13" t="s">
        <v>81</v>
      </c>
      <c r="C42" s="12">
        <f>C43+C56+C59+C62</f>
        <v>112927.04977410998</v>
      </c>
      <c r="D42" s="12">
        <f aca="true" t="shared" si="8" ref="D42:L42">D43+D56+D59+D62+D63</f>
        <v>57368.230326649515</v>
      </c>
      <c r="E42" s="12">
        <f>E43+E56+E59+E62+E63</f>
        <v>47811.16613612</v>
      </c>
      <c r="F42" s="12">
        <f t="shared" si="8"/>
        <v>914.81872306</v>
      </c>
      <c r="G42" s="12">
        <f t="shared" si="8"/>
        <v>23132.579384720004</v>
      </c>
      <c r="H42" s="12">
        <f t="shared" si="8"/>
        <v>0</v>
      </c>
      <c r="I42" s="12">
        <f t="shared" si="8"/>
        <v>16422.382542000003</v>
      </c>
      <c r="J42" s="12">
        <f t="shared" si="8"/>
        <v>214.16166244444443</v>
      </c>
      <c r="K42" s="9">
        <f t="shared" si="8"/>
        <v>38.32242663</v>
      </c>
      <c r="L42" s="82">
        <f t="shared" si="8"/>
        <v>2822.45615</v>
      </c>
      <c r="M42" s="82">
        <f>SUM(C42:L42)</f>
        <v>261651.16712573398</v>
      </c>
      <c r="N42" s="12">
        <f>N43+N56+N59+N62+N63</f>
        <v>-46125.70861362571</v>
      </c>
      <c r="O42" s="82">
        <f aca="true" t="shared" si="9" ref="O42:O62">M42+N42</f>
        <v>215525.45851210825</v>
      </c>
      <c r="P42" s="12">
        <f>P43+P56+P59+P62+P63</f>
        <v>-4402.635422660001</v>
      </c>
      <c r="Q42" s="72">
        <f aca="true" t="shared" si="10" ref="Q42:Q62">O42+P42</f>
        <v>211122.82308944824</v>
      </c>
      <c r="R42" s="82">
        <f aca="true" t="shared" si="11" ref="R42:R62">Q42/$Q$7*100</f>
        <v>27.834254856881774</v>
      </c>
    </row>
    <row r="43" spans="2:18" ht="19.5" customHeight="1">
      <c r="B43" s="103" t="s">
        <v>82</v>
      </c>
      <c r="C43" s="12">
        <f>SUM(C44:C48)+C55</f>
        <v>109070.79840244999</v>
      </c>
      <c r="D43" s="12">
        <f>D44+D45+D46+D47+D48+D55</f>
        <v>46908.482483989996</v>
      </c>
      <c r="E43" s="9">
        <f>E44+E45+E46+E47+E48+E55</f>
        <v>47808.86359203</v>
      </c>
      <c r="F43" s="9">
        <f aca="true" t="shared" si="12" ref="F43:L43">F44+F45+F46+F47+F48+F55</f>
        <v>912.6918064700001</v>
      </c>
      <c r="G43" s="9">
        <f t="shared" si="12"/>
        <v>23131.950354060005</v>
      </c>
      <c r="H43" s="9">
        <f t="shared" si="12"/>
        <v>0</v>
      </c>
      <c r="I43" s="12">
        <f>I44+I45+I46+I47+I48+I55</f>
        <v>15322.632542000003</v>
      </c>
      <c r="J43" s="12">
        <f t="shared" si="12"/>
        <v>214.16166244444443</v>
      </c>
      <c r="K43" s="104">
        <f t="shared" si="12"/>
        <v>38.32242663</v>
      </c>
      <c r="L43" s="12">
        <f t="shared" si="12"/>
        <v>1247.41975</v>
      </c>
      <c r="M43" s="74">
        <f aca="true" t="shared" si="13" ref="M43:M62">SUM(C43:L43)</f>
        <v>244655.32302007443</v>
      </c>
      <c r="N43" s="12">
        <f>N44+N45+N46+N47+N48+N55</f>
        <v>-45964.52564362571</v>
      </c>
      <c r="O43" s="74">
        <f t="shared" si="9"/>
        <v>198690.79737644873</v>
      </c>
      <c r="P43" s="12">
        <f>P44+P45+P46+P47+P48+P55</f>
        <v>0</v>
      </c>
      <c r="Q43" s="73">
        <f t="shared" si="10"/>
        <v>198690.79737644873</v>
      </c>
      <c r="R43" s="74">
        <f t="shared" si="11"/>
        <v>26.195227076657705</v>
      </c>
    </row>
    <row r="44" spans="1:18" ht="23.25" customHeight="1">
      <c r="A44" s="105"/>
      <c r="B44" s="106" t="s">
        <v>83</v>
      </c>
      <c r="C44" s="14">
        <v>19409.91591469</v>
      </c>
      <c r="D44" s="15">
        <v>22750.668046273335</v>
      </c>
      <c r="E44" s="16">
        <v>161.67105593</v>
      </c>
      <c r="F44" s="16">
        <v>91.45281529</v>
      </c>
      <c r="G44" s="16">
        <v>147.584499</v>
      </c>
      <c r="H44" s="16"/>
      <c r="I44" s="15">
        <v>8591.771</v>
      </c>
      <c r="J44" s="15"/>
      <c r="K44" s="5"/>
      <c r="L44" s="15">
        <v>297.96357</v>
      </c>
      <c r="M44" s="74">
        <f t="shared" si="13"/>
        <v>51451.02690118333</v>
      </c>
      <c r="N44" s="6"/>
      <c r="O44" s="74">
        <f t="shared" si="9"/>
        <v>51451.02690118333</v>
      </c>
      <c r="P44" s="6"/>
      <c r="Q44" s="73">
        <f t="shared" si="10"/>
        <v>51451.02690118333</v>
      </c>
      <c r="R44" s="74">
        <f t="shared" si="11"/>
        <v>6.783259973788177</v>
      </c>
    </row>
    <row r="45" spans="1:18" ht="23.25" customHeight="1">
      <c r="A45" s="105"/>
      <c r="B45" s="106" t="s">
        <v>84</v>
      </c>
      <c r="C45" s="15">
        <v>4535.63698862</v>
      </c>
      <c r="D45" s="15">
        <v>13787.632345166667</v>
      </c>
      <c r="E45" s="16">
        <v>349.4976436</v>
      </c>
      <c r="F45" s="16">
        <v>31.38036377</v>
      </c>
      <c r="G45" s="17">
        <v>21293.80923678</v>
      </c>
      <c r="H45" s="16">
        <v>0</v>
      </c>
      <c r="I45" s="5">
        <v>4794.604</v>
      </c>
      <c r="J45" s="5">
        <v>0.0040394444444444445</v>
      </c>
      <c r="K45" s="5">
        <v>8.93531118</v>
      </c>
      <c r="L45" s="5">
        <v>919.18501</v>
      </c>
      <c r="M45" s="74">
        <f t="shared" si="13"/>
        <v>45720.68493856111</v>
      </c>
      <c r="N45" s="2">
        <v>-11741.476939580001</v>
      </c>
      <c r="O45" s="74">
        <f t="shared" si="9"/>
        <v>33979.20799898111</v>
      </c>
      <c r="P45" s="6"/>
      <c r="Q45" s="73">
        <f t="shared" si="10"/>
        <v>33979.20799898111</v>
      </c>
      <c r="R45" s="74">
        <f t="shared" si="11"/>
        <v>4.479790111928953</v>
      </c>
    </row>
    <row r="46" spans="1:18" ht="17.25" customHeight="1">
      <c r="A46" s="105"/>
      <c r="B46" s="106" t="s">
        <v>85</v>
      </c>
      <c r="C46" s="15">
        <v>9206.43057987</v>
      </c>
      <c r="D46" s="15">
        <v>475.11231896</v>
      </c>
      <c r="E46" s="16">
        <v>2.11773607</v>
      </c>
      <c r="F46" s="16">
        <v>0.0013764</v>
      </c>
      <c r="G46" s="16">
        <v>0.92168129</v>
      </c>
      <c r="H46" s="16">
        <v>0</v>
      </c>
      <c r="I46" s="5">
        <v>0.290542</v>
      </c>
      <c r="J46" s="5">
        <v>0</v>
      </c>
      <c r="K46" s="15">
        <v>29.32456652</v>
      </c>
      <c r="L46" s="5">
        <v>30.27117</v>
      </c>
      <c r="M46" s="74">
        <f t="shared" si="13"/>
        <v>9744.46997111</v>
      </c>
      <c r="N46" s="2">
        <v>-54.28053428571429</v>
      </c>
      <c r="O46" s="74">
        <f t="shared" si="9"/>
        <v>9690.189436824287</v>
      </c>
      <c r="P46" s="6"/>
      <c r="Q46" s="73">
        <f>O46+P46</f>
        <v>9690.189436824287</v>
      </c>
      <c r="R46" s="74">
        <f t="shared" si="11"/>
        <v>1.27754639905396</v>
      </c>
    </row>
    <row r="47" spans="1:18" ht="18.75" customHeight="1">
      <c r="A47" s="105"/>
      <c r="B47" s="106" t="s">
        <v>86</v>
      </c>
      <c r="C47" s="15">
        <v>3483.98138232</v>
      </c>
      <c r="D47" s="15">
        <v>1974.92161305</v>
      </c>
      <c r="E47" s="16"/>
      <c r="F47" s="16">
        <v>0.72527761</v>
      </c>
      <c r="G47" s="16"/>
      <c r="H47" s="16"/>
      <c r="I47" s="5">
        <v>1.281</v>
      </c>
      <c r="J47" s="15"/>
      <c r="K47" s="104"/>
      <c r="L47" s="15"/>
      <c r="M47" s="74">
        <f t="shared" si="13"/>
        <v>5460.90927298</v>
      </c>
      <c r="N47" s="6"/>
      <c r="O47" s="74">
        <f t="shared" si="9"/>
        <v>5460.90927298</v>
      </c>
      <c r="P47" s="6"/>
      <c r="Q47" s="73">
        <f t="shared" si="10"/>
        <v>5460.90927298</v>
      </c>
      <c r="R47" s="74">
        <f t="shared" si="11"/>
        <v>0.7199616707949902</v>
      </c>
    </row>
    <row r="48" spans="1:18" ht="26.25" customHeight="1">
      <c r="A48" s="105"/>
      <c r="B48" s="107" t="s">
        <v>87</v>
      </c>
      <c r="C48" s="104">
        <f aca="true" t="shared" si="14" ref="C48:K48">SUM(C49:C54)</f>
        <v>72015.53423272</v>
      </c>
      <c r="D48" s="104">
        <f t="shared" si="14"/>
        <v>7920.14816054</v>
      </c>
      <c r="E48" s="104">
        <f t="shared" si="14"/>
        <v>47295.57715643</v>
      </c>
      <c r="F48" s="104">
        <f t="shared" si="14"/>
        <v>789.1319734000001</v>
      </c>
      <c r="G48" s="104">
        <f t="shared" si="14"/>
        <v>1689.6349369900001</v>
      </c>
      <c r="H48" s="104">
        <f t="shared" si="14"/>
        <v>0</v>
      </c>
      <c r="I48" s="104">
        <f t="shared" si="14"/>
        <v>1918.6660000000002</v>
      </c>
      <c r="J48" s="104">
        <f t="shared" si="14"/>
        <v>214.157623</v>
      </c>
      <c r="K48" s="104">
        <f t="shared" si="14"/>
        <v>0.06254893</v>
      </c>
      <c r="L48" s="104">
        <f>L49+L50+L52+L54+L51</f>
        <v>0</v>
      </c>
      <c r="M48" s="74">
        <f t="shared" si="13"/>
        <v>131842.91263201</v>
      </c>
      <c r="N48" s="104">
        <f>N49+N50+N52+N54+N51+N53</f>
        <v>-34073.064329759996</v>
      </c>
      <c r="O48" s="74">
        <f t="shared" si="9"/>
        <v>97769.84830225</v>
      </c>
      <c r="P48" s="104">
        <f>P49+P50+P52+P54+P51</f>
        <v>0</v>
      </c>
      <c r="Q48" s="73">
        <f t="shared" si="10"/>
        <v>97769.84830225</v>
      </c>
      <c r="R48" s="74">
        <f t="shared" si="11"/>
        <v>12.88989430484509</v>
      </c>
    </row>
    <row r="49" spans="1:18" ht="32.25" customHeight="1">
      <c r="A49" s="105"/>
      <c r="B49" s="108" t="s">
        <v>88</v>
      </c>
      <c r="C49" s="15">
        <v>30674.80566065</v>
      </c>
      <c r="D49" s="5">
        <v>589.1549968900003</v>
      </c>
      <c r="E49" s="18">
        <v>0.086262</v>
      </c>
      <c r="F49" s="18">
        <v>161.641814</v>
      </c>
      <c r="G49" s="18">
        <v>194.26010614</v>
      </c>
      <c r="H49" s="18">
        <v>0</v>
      </c>
      <c r="I49" s="15">
        <v>441.539</v>
      </c>
      <c r="J49" s="15"/>
      <c r="K49" s="12"/>
      <c r="L49" s="5"/>
      <c r="M49" s="74">
        <f t="shared" si="13"/>
        <v>32061.487839679998</v>
      </c>
      <c r="N49" s="2">
        <v>-31264.173403169996</v>
      </c>
      <c r="O49" s="74">
        <f t="shared" si="9"/>
        <v>797.3144365100015</v>
      </c>
      <c r="P49" s="6"/>
      <c r="Q49" s="73">
        <f t="shared" si="10"/>
        <v>797.3144365100015</v>
      </c>
      <c r="R49" s="74">
        <f t="shared" si="11"/>
        <v>0.10511726255899824</v>
      </c>
    </row>
    <row r="50" spans="1:18" ht="15">
      <c r="A50" s="105"/>
      <c r="B50" s="109" t="s">
        <v>89</v>
      </c>
      <c r="C50" s="15">
        <v>9000.31069051</v>
      </c>
      <c r="D50" s="5">
        <v>388.79452687</v>
      </c>
      <c r="E50" s="16">
        <v>0</v>
      </c>
      <c r="F50" s="16">
        <v>0.1238997</v>
      </c>
      <c r="G50" s="16"/>
      <c r="H50" s="16"/>
      <c r="I50" s="5">
        <v>357.288</v>
      </c>
      <c r="J50" s="5">
        <v>3.274623</v>
      </c>
      <c r="K50" s="5"/>
      <c r="L50" s="5"/>
      <c r="M50" s="74">
        <f t="shared" si="13"/>
        <v>9749.79174008</v>
      </c>
      <c r="N50" s="2">
        <v>-440.33981</v>
      </c>
      <c r="O50" s="74">
        <f>M50+N50</f>
        <v>9309.45193008</v>
      </c>
      <c r="P50" s="6"/>
      <c r="Q50" s="73">
        <f t="shared" si="10"/>
        <v>9309.45193008</v>
      </c>
      <c r="R50" s="74">
        <f t="shared" si="11"/>
        <v>1.2273502874199078</v>
      </c>
    </row>
    <row r="51" spans="1:18" ht="38.25" customHeight="1">
      <c r="A51" s="105"/>
      <c r="B51" s="92" t="s">
        <v>90</v>
      </c>
      <c r="C51" s="15">
        <v>4328.89634598</v>
      </c>
      <c r="D51" s="5">
        <v>1874.83908523</v>
      </c>
      <c r="E51" s="5"/>
      <c r="F51" s="5">
        <v>9.24598551</v>
      </c>
      <c r="G51" s="5"/>
      <c r="H51" s="16"/>
      <c r="I51" s="5">
        <v>182.534</v>
      </c>
      <c r="J51" s="5">
        <v>188.19500000000002</v>
      </c>
      <c r="K51" s="5"/>
      <c r="L51" s="5"/>
      <c r="M51" s="74">
        <f t="shared" si="13"/>
        <v>6583.710416719999</v>
      </c>
      <c r="N51" s="2">
        <v>-1071.13522659</v>
      </c>
      <c r="O51" s="74">
        <f t="shared" si="9"/>
        <v>5512.575190129999</v>
      </c>
      <c r="P51" s="6"/>
      <c r="Q51" s="100">
        <f t="shared" si="10"/>
        <v>5512.575190129999</v>
      </c>
      <c r="R51" s="74">
        <f t="shared" si="11"/>
        <v>0.726773261717864</v>
      </c>
    </row>
    <row r="52" spans="1:18" ht="15">
      <c r="A52" s="105"/>
      <c r="B52" s="109" t="s">
        <v>91</v>
      </c>
      <c r="C52" s="15">
        <v>20991.87335943</v>
      </c>
      <c r="D52" s="5">
        <v>4008.65643635</v>
      </c>
      <c r="E52" s="16">
        <v>47295.48128164</v>
      </c>
      <c r="F52" s="16">
        <v>598.99095342</v>
      </c>
      <c r="G52" s="16">
        <v>1495.37483085</v>
      </c>
      <c r="H52" s="16"/>
      <c r="I52" s="5">
        <v>102.297</v>
      </c>
      <c r="J52" s="5"/>
      <c r="K52" s="5"/>
      <c r="L52" s="5"/>
      <c r="M52" s="74">
        <f t="shared" si="13"/>
        <v>74492.67386169001</v>
      </c>
      <c r="N52" s="6"/>
      <c r="O52" s="74">
        <f t="shared" si="9"/>
        <v>74492.67386169001</v>
      </c>
      <c r="P52" s="6"/>
      <c r="Q52" s="73">
        <f t="shared" si="10"/>
        <v>74492.67386169001</v>
      </c>
      <c r="R52" s="74">
        <f t="shared" si="11"/>
        <v>9.8210512671971</v>
      </c>
    </row>
    <row r="53" spans="1:18" ht="74.25" customHeight="1">
      <c r="A53" s="105"/>
      <c r="B53" s="92" t="s">
        <v>92</v>
      </c>
      <c r="C53" s="15">
        <v>5015.68456571</v>
      </c>
      <c r="D53" s="5">
        <v>121.76272622</v>
      </c>
      <c r="E53" s="16"/>
      <c r="F53" s="16">
        <v>0.00998383</v>
      </c>
      <c r="G53" s="16"/>
      <c r="H53" s="16"/>
      <c r="I53" s="5">
        <v>416.80100000000016</v>
      </c>
      <c r="J53" s="5">
        <v>22.688000000000002</v>
      </c>
      <c r="K53" s="5"/>
      <c r="L53" s="5"/>
      <c r="M53" s="74">
        <f t="shared" si="13"/>
        <v>5576.946275760001</v>
      </c>
      <c r="N53" s="79">
        <v>-1297.41589</v>
      </c>
      <c r="O53" s="74">
        <f t="shared" si="9"/>
        <v>4279.530385760001</v>
      </c>
      <c r="P53" s="6"/>
      <c r="Q53" s="73">
        <f t="shared" si="10"/>
        <v>4279.530385760001</v>
      </c>
      <c r="R53" s="74">
        <f t="shared" si="11"/>
        <v>0.5642096751166779</v>
      </c>
    </row>
    <row r="54" spans="1:18" ht="15">
      <c r="A54" s="105"/>
      <c r="B54" s="109" t="s">
        <v>93</v>
      </c>
      <c r="C54" s="15">
        <v>2003.96361044</v>
      </c>
      <c r="D54" s="5">
        <v>936.9403889800001</v>
      </c>
      <c r="E54" s="16">
        <v>0.00961279</v>
      </c>
      <c r="F54" s="16">
        <v>19.11933694</v>
      </c>
      <c r="G54" s="16">
        <v>0</v>
      </c>
      <c r="H54" s="16"/>
      <c r="I54" s="5">
        <v>418.207</v>
      </c>
      <c r="J54" s="5">
        <v>0</v>
      </c>
      <c r="K54" s="5">
        <v>0.06254893</v>
      </c>
      <c r="L54" s="5"/>
      <c r="M54" s="74">
        <f t="shared" si="13"/>
        <v>3378.30249808</v>
      </c>
      <c r="N54" s="6"/>
      <c r="O54" s="74">
        <f t="shared" si="9"/>
        <v>3378.30249808</v>
      </c>
      <c r="P54" s="6"/>
      <c r="Q54" s="73">
        <f t="shared" si="10"/>
        <v>3378.30249808</v>
      </c>
      <c r="R54" s="74">
        <f t="shared" si="11"/>
        <v>0.4453925508345419</v>
      </c>
    </row>
    <row r="55" spans="1:18" s="6" customFormat="1" ht="31.5" customHeight="1">
      <c r="A55" s="110"/>
      <c r="B55" s="111" t="s">
        <v>94</v>
      </c>
      <c r="C55" s="15">
        <v>419.29930423</v>
      </c>
      <c r="D55" s="5">
        <v>0</v>
      </c>
      <c r="E55" s="16">
        <v>0</v>
      </c>
      <c r="F55" s="16"/>
      <c r="G55" s="16"/>
      <c r="H55" s="16"/>
      <c r="I55" s="5">
        <v>16.02</v>
      </c>
      <c r="J55" s="74">
        <v>0</v>
      </c>
      <c r="K55" s="74"/>
      <c r="L55" s="5"/>
      <c r="M55" s="74">
        <f t="shared" si="13"/>
        <v>435.31930423</v>
      </c>
      <c r="N55" s="2">
        <v>-95.70384</v>
      </c>
      <c r="O55" s="74">
        <f t="shared" si="9"/>
        <v>339.61546423</v>
      </c>
      <c r="Q55" s="73">
        <f t="shared" si="10"/>
        <v>339.61546423</v>
      </c>
      <c r="R55" s="74">
        <f t="shared" si="11"/>
        <v>0.04477461624653922</v>
      </c>
    </row>
    <row r="56" spans="1:18" ht="19.5" customHeight="1">
      <c r="A56" s="105"/>
      <c r="B56" s="103" t="s">
        <v>95</v>
      </c>
      <c r="C56" s="74">
        <f>SUM(C57:C58)</f>
        <v>1549.22384722</v>
      </c>
      <c r="D56" s="74">
        <f>D57+D58</f>
        <v>8569.311194439522</v>
      </c>
      <c r="E56" s="84">
        <f aca="true" t="shared" si="15" ref="E56:L56">E57+E58</f>
        <v>2.30254409</v>
      </c>
      <c r="F56" s="84">
        <f t="shared" si="15"/>
        <v>2.12691659</v>
      </c>
      <c r="G56" s="84">
        <f t="shared" si="15"/>
        <v>0.62903066</v>
      </c>
      <c r="H56" s="84">
        <f t="shared" si="15"/>
        <v>0</v>
      </c>
      <c r="I56" s="74">
        <f>I57+I58</f>
        <v>1076.19</v>
      </c>
      <c r="J56" s="74">
        <f t="shared" si="15"/>
        <v>0</v>
      </c>
      <c r="K56" s="5">
        <f t="shared" si="15"/>
        <v>0</v>
      </c>
      <c r="L56" s="74">
        <f t="shared" si="15"/>
        <v>1351.79518</v>
      </c>
      <c r="M56" s="74">
        <f t="shared" si="13"/>
        <v>12551.578712999522</v>
      </c>
      <c r="N56" s="74">
        <f>N57+N58</f>
        <v>-77.398</v>
      </c>
      <c r="O56" s="74">
        <f t="shared" si="9"/>
        <v>12474.180712999523</v>
      </c>
      <c r="P56" s="6">
        <f>P57+P58</f>
        <v>-42.155</v>
      </c>
      <c r="Q56" s="73">
        <f>O56+P56</f>
        <v>12432.025712999523</v>
      </c>
      <c r="R56" s="74">
        <f t="shared" si="11"/>
        <v>1.6390277802240636</v>
      </c>
    </row>
    <row r="57" spans="1:18" ht="19.5" customHeight="1">
      <c r="A57" s="105"/>
      <c r="B57" s="109" t="s">
        <v>96</v>
      </c>
      <c r="C57" s="5">
        <v>1438.30977203</v>
      </c>
      <c r="D57" s="15">
        <v>8437.185780109523</v>
      </c>
      <c r="E57" s="16">
        <v>2.30254409</v>
      </c>
      <c r="F57" s="16">
        <v>2.12691659</v>
      </c>
      <c r="G57" s="16">
        <v>0.62903066</v>
      </c>
      <c r="H57" s="16"/>
      <c r="I57" s="5">
        <v>1076.188</v>
      </c>
      <c r="J57" s="5">
        <v>0</v>
      </c>
      <c r="K57" s="74">
        <v>0</v>
      </c>
      <c r="L57" s="15">
        <v>1351.79518</v>
      </c>
      <c r="M57" s="74">
        <f t="shared" si="13"/>
        <v>12308.537223479521</v>
      </c>
      <c r="N57" s="74">
        <v>-77.398</v>
      </c>
      <c r="O57" s="74">
        <f t="shared" si="9"/>
        <v>12231.139223479522</v>
      </c>
      <c r="P57" s="6"/>
      <c r="Q57" s="73">
        <f t="shared" si="10"/>
        <v>12231.139223479522</v>
      </c>
      <c r="R57" s="74">
        <f t="shared" si="11"/>
        <v>1.6125430749478604</v>
      </c>
    </row>
    <row r="58" spans="1:18" ht="19.5" customHeight="1">
      <c r="A58" s="105"/>
      <c r="B58" s="109" t="s">
        <v>97</v>
      </c>
      <c r="C58" s="5">
        <v>110.91407519</v>
      </c>
      <c r="D58" s="15">
        <v>132.12541433</v>
      </c>
      <c r="E58" s="18"/>
      <c r="F58" s="18">
        <v>0</v>
      </c>
      <c r="G58" s="18"/>
      <c r="H58" s="18"/>
      <c r="I58" s="5">
        <v>0.002</v>
      </c>
      <c r="J58" s="74"/>
      <c r="K58" s="74"/>
      <c r="L58" s="15"/>
      <c r="M58" s="74">
        <f t="shared" si="13"/>
        <v>243.04148952000003</v>
      </c>
      <c r="N58" s="79"/>
      <c r="O58" s="74">
        <f t="shared" si="9"/>
        <v>243.04148952000003</v>
      </c>
      <c r="P58" s="6">
        <v>-42.155</v>
      </c>
      <c r="Q58" s="73">
        <f t="shared" si="10"/>
        <v>200.88648952000003</v>
      </c>
      <c r="R58" s="74">
        <f t="shared" si="11"/>
        <v>0.026484705276203033</v>
      </c>
    </row>
    <row r="59" spans="1:18" ht="23.25" customHeight="1">
      <c r="A59" s="105"/>
      <c r="B59" s="103" t="s">
        <v>77</v>
      </c>
      <c r="C59" s="104">
        <f>C60+C61</f>
        <v>2307.02752444</v>
      </c>
      <c r="D59" s="104">
        <f>D60+D61</f>
        <v>1890.43664822</v>
      </c>
      <c r="E59" s="104">
        <f>E60+E61</f>
        <v>0</v>
      </c>
      <c r="F59" s="104">
        <f>F60+F61</f>
        <v>0</v>
      </c>
      <c r="G59" s="104">
        <f>G60+G61</f>
        <v>0</v>
      </c>
      <c r="H59" s="18"/>
      <c r="I59" s="104">
        <f>I60+I61</f>
        <v>23.56</v>
      </c>
      <c r="J59" s="74"/>
      <c r="K59" s="74">
        <f>K60+K61</f>
        <v>0</v>
      </c>
      <c r="L59" s="104">
        <f>L60+L61</f>
        <v>223.24122</v>
      </c>
      <c r="M59" s="74">
        <f t="shared" si="13"/>
        <v>4444.2653926600005</v>
      </c>
      <c r="N59" s="104">
        <f>N60+N61</f>
        <v>-83.78497</v>
      </c>
      <c r="O59" s="74">
        <f t="shared" si="9"/>
        <v>4360.480422660001</v>
      </c>
      <c r="P59" s="104">
        <f>P60+P61</f>
        <v>-4360.480422660001</v>
      </c>
      <c r="Q59" s="73">
        <f t="shared" si="10"/>
        <v>0</v>
      </c>
      <c r="R59" s="74">
        <f t="shared" si="11"/>
        <v>0</v>
      </c>
    </row>
    <row r="60" spans="1:18" ht="15">
      <c r="A60" s="105"/>
      <c r="B60" s="112" t="s">
        <v>98</v>
      </c>
      <c r="C60" s="19">
        <v>64.501875</v>
      </c>
      <c r="D60" s="15">
        <v>0</v>
      </c>
      <c r="E60" s="18">
        <v>0</v>
      </c>
      <c r="F60" s="18">
        <v>0</v>
      </c>
      <c r="G60" s="18"/>
      <c r="H60" s="18">
        <v>0</v>
      </c>
      <c r="I60" s="15">
        <v>0</v>
      </c>
      <c r="J60" s="74"/>
      <c r="K60" s="74"/>
      <c r="L60" s="15"/>
      <c r="M60" s="102">
        <f t="shared" si="13"/>
        <v>64.501875</v>
      </c>
      <c r="N60" s="6"/>
      <c r="O60" s="74">
        <f t="shared" si="9"/>
        <v>64.501875</v>
      </c>
      <c r="P60" s="6">
        <f>-O60</f>
        <v>-64.501875</v>
      </c>
      <c r="Q60" s="73"/>
      <c r="R60" s="74">
        <f t="shared" si="11"/>
        <v>0</v>
      </c>
    </row>
    <row r="61" spans="1:18" ht="19.5" customHeight="1">
      <c r="A61" s="105"/>
      <c r="B61" s="112" t="s">
        <v>99</v>
      </c>
      <c r="C61" s="15">
        <v>2242.52564944</v>
      </c>
      <c r="D61" s="15">
        <v>1890.43664822</v>
      </c>
      <c r="E61" s="18">
        <v>0</v>
      </c>
      <c r="F61" s="18">
        <v>0</v>
      </c>
      <c r="G61" s="18"/>
      <c r="H61" s="18">
        <v>0</v>
      </c>
      <c r="I61" s="15">
        <v>23.56</v>
      </c>
      <c r="J61" s="74"/>
      <c r="K61" s="74"/>
      <c r="L61" s="15">
        <v>223.24122</v>
      </c>
      <c r="M61" s="74">
        <f t="shared" si="13"/>
        <v>4379.763517660001</v>
      </c>
      <c r="N61" s="2">
        <v>-83.78497</v>
      </c>
      <c r="O61" s="74">
        <f t="shared" si="9"/>
        <v>4295.978547660001</v>
      </c>
      <c r="P61" s="6">
        <f>-O61</f>
        <v>-4295.978547660001</v>
      </c>
      <c r="Q61" s="73">
        <f t="shared" si="10"/>
        <v>0</v>
      </c>
      <c r="R61" s="74">
        <f t="shared" si="11"/>
        <v>0</v>
      </c>
    </row>
    <row r="62" spans="1:18" ht="34.5" customHeight="1">
      <c r="A62" s="105"/>
      <c r="B62" s="113" t="s">
        <v>100</v>
      </c>
      <c r="C62" s="15">
        <v>0</v>
      </c>
      <c r="D62" s="15">
        <v>0</v>
      </c>
      <c r="E62" s="18"/>
      <c r="F62" s="18"/>
      <c r="G62" s="18"/>
      <c r="H62" s="18"/>
      <c r="I62" s="18"/>
      <c r="J62" s="74"/>
      <c r="K62" s="15"/>
      <c r="L62" s="15"/>
      <c r="M62" s="74">
        <f t="shared" si="13"/>
        <v>0</v>
      </c>
      <c r="N62" s="6"/>
      <c r="O62" s="74">
        <f t="shared" si="9"/>
        <v>0</v>
      </c>
      <c r="P62" s="6"/>
      <c r="Q62" s="73">
        <f t="shared" si="10"/>
        <v>0</v>
      </c>
      <c r="R62" s="74">
        <f t="shared" si="11"/>
        <v>0</v>
      </c>
    </row>
    <row r="63" spans="2:18" ht="12" customHeight="1">
      <c r="B63" s="113"/>
      <c r="C63" s="15"/>
      <c r="D63" s="15"/>
      <c r="E63" s="18"/>
      <c r="F63" s="18"/>
      <c r="G63" s="18"/>
      <c r="H63" s="18"/>
      <c r="I63" s="12"/>
      <c r="J63" s="74"/>
      <c r="K63" s="15"/>
      <c r="L63" s="15"/>
      <c r="M63" s="74"/>
      <c r="N63" s="6"/>
      <c r="O63" s="74"/>
      <c r="P63" s="6"/>
      <c r="Q63" s="73"/>
      <c r="R63" s="74"/>
    </row>
    <row r="64" spans="2:18" ht="34.5" customHeight="1" thickBot="1">
      <c r="B64" s="114" t="s">
        <v>101</v>
      </c>
      <c r="C64" s="115">
        <f aca="true" t="shared" si="16" ref="C64:L64">C16-C42</f>
        <v>-17117.986454039972</v>
      </c>
      <c r="D64" s="115">
        <f t="shared" si="16"/>
        <v>2225.303299000021</v>
      </c>
      <c r="E64" s="116">
        <f t="shared" si="16"/>
        <v>280.203329139993</v>
      </c>
      <c r="F64" s="116">
        <f t="shared" si="16"/>
        <v>814.56434348</v>
      </c>
      <c r="G64" s="116">
        <f t="shared" si="16"/>
        <v>-416.5215478700047</v>
      </c>
      <c r="H64" s="116">
        <f t="shared" si="16"/>
        <v>0</v>
      </c>
      <c r="I64" s="115">
        <f t="shared" si="16"/>
        <v>3552.0205069999975</v>
      </c>
      <c r="J64" s="115">
        <f t="shared" si="16"/>
        <v>17.06299999999996</v>
      </c>
      <c r="K64" s="115">
        <f t="shared" si="16"/>
        <v>310.39859145</v>
      </c>
      <c r="L64" s="115">
        <f t="shared" si="16"/>
        <v>466.18178999999964</v>
      </c>
      <c r="M64" s="115">
        <f>SUM(C64:L64)</f>
        <v>-9868.773141839964</v>
      </c>
      <c r="N64" s="117">
        <f>N16-N42</f>
        <v>0</v>
      </c>
      <c r="O64" s="115">
        <f>O16-O42</f>
        <v>-9868.773141839949</v>
      </c>
      <c r="P64" s="115">
        <f>P16-P42</f>
        <v>4363.149697960001</v>
      </c>
      <c r="Q64" s="118">
        <f>Q16-Q42</f>
        <v>-5505.623443879944</v>
      </c>
      <c r="R64" s="119">
        <f>Q64/$Q$7*100</f>
        <v>-0.725856749357936</v>
      </c>
    </row>
    <row r="65" ht="19.5" customHeight="1" thickTop="1"/>
  </sheetData>
  <sheetProtection/>
  <mergeCells count="7">
    <mergeCell ref="N2:R2"/>
    <mergeCell ref="B3:R3"/>
    <mergeCell ref="B4:R4"/>
    <mergeCell ref="B5:R5"/>
    <mergeCell ref="Q9:R12"/>
    <mergeCell ref="Q13:Q14"/>
    <mergeCell ref="R13:R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2016-12-27T10:11:22Z</cp:lastPrinted>
  <dcterms:created xsi:type="dcterms:W3CDTF">2016-12-27T10:02:27Z</dcterms:created>
  <dcterms:modified xsi:type="dcterms:W3CDTF">2016-12-27T10:34:26Z</dcterms:modified>
  <cp:category/>
  <cp:version/>
  <cp:contentType/>
  <cp:contentStatus/>
</cp:coreProperties>
</file>