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iulie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'iulie 2018 '!$A$1:$R$69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'iulie 2018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<sst xmlns="http://schemas.openxmlformats.org/spreadsheetml/2006/main" count="113" uniqueCount="105">
  <si>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 xml:space="preserve">BUGETUL GENERAL CONSOLIDAT </t>
  </si>
  <si>
    <t>Realizări 01.01 - 31.07.2018</t>
  </si>
  <si>
    <t/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</si>
  <si>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</si>
  <si>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</si>
  <si>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</si>
  <si>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</si>
  <si>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</si>
  <si>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</si>
  <si>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</si>
  <si>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</si>
  <si>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</si>
  <si>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</si>
  <si>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</si>
  <si>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</si>
  <si>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</si>
  <si>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</si>
  <si>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</si>
  <si>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</si>
  <si>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</si>
  <si>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</si>
  <si>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</si>
  <si>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</si>
  <si>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</si>
  <si>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</si>
  <si>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</si>
  <si>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</si>
  <si>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</si>
  <si>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</si>
  <si>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</si>
  <si>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</si>
  <si>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</si>
  <si>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</si>
  <si>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</si>
  <si>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</si>
  <si>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</si>
  <si>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</si>
  <si>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</si>
  <si>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</si>
  <si>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</si>
  <si>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</si>
  <si>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</si>
  <si>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</si>
  <si>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</si>
  <si>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</si>
  <si>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</si>
  <si>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</si>
  <si>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</si>
  <si>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</si>
  <si>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</si>
  <si>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</si>
  <si>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</si>
  <si>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</si>
  <si>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</si>
  <si>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</si>
  <si>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</si>
  <si>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</si>
  <si>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</si>
  <si>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</si>
  <si>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</si>
  <si>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</si>
  <si>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</si>
  <si>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</si>
  <si>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</si>
  <si>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</si>
  <si>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</si>
  <si>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</si>
  <si>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</si>
  <si>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</si>
  <si>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</si>
  <si>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</si>
  <si>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</si>
  <si>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</si>
  <si>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asigurari*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</si>
  <si>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</si>
  <si>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</si>
  <si>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</si>
  <si>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</si>
  <si>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</si>
  <si>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</si>
  <si>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în curs de distribuire**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</si>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</sst>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 horizontal="center"/>
      <protection locked="0"/>
    </xf>
    <xf numFmtId="166" fontId="21" fillId="33" borderId="0" xfId="0" applyNumberFormat="1" applyFont="1" applyFill="1" applyAlignment="1" applyProtection="1">
      <alignment horizontal="center"/>
      <protection locked="0"/>
    </xf>
    <xf numFmtId="4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center" vertical="center"/>
      <protection/>
    </xf>
    <xf numFmtId="4" fontId="18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/>
      <protection locked="0"/>
    </xf>
    <xf numFmtId="4" fontId="21" fillId="33" borderId="0" xfId="0" applyNumberFormat="1" applyFont="1" applyFill="1" applyBorder="1" applyAlignment="1" applyProtection="1" quotePrefix="1">
      <alignment horizontal="center"/>
      <protection locked="0"/>
    </xf>
    <xf numFmtId="165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Alignment="1" applyProtection="1">
      <alignment horizontal="right"/>
      <protection locked="0"/>
    </xf>
    <xf numFmtId="4" fontId="20" fillId="33" borderId="0" xfId="0" applyNumberFormat="1" applyFont="1" applyFill="1" applyBorder="1" applyAlignment="1" applyProtection="1">
      <alignment/>
      <protection locked="0"/>
    </xf>
    <xf numFmtId="4" fontId="18" fillId="33" borderId="0" xfId="0" applyNumberFormat="1" applyFont="1" applyFill="1" applyAlignment="1">
      <alignment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6" fillId="33" borderId="0" xfId="0" applyNumberFormat="1" applyFont="1" applyFill="1" applyAlignment="1" applyProtection="1">
      <alignment horizontal="center"/>
      <protection locked="0"/>
    </xf>
    <xf numFmtId="166" fontId="20" fillId="33" borderId="0" xfId="0" applyNumberFormat="1" applyFont="1" applyFill="1" applyBorder="1" applyAlignment="1" applyProtection="1">
      <alignment/>
      <protection locked="0"/>
    </xf>
    <xf numFmtId="167" fontId="20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68" fontId="18" fillId="33" borderId="0" xfId="0" applyNumberFormat="1" applyFont="1" applyFill="1" applyBorder="1" applyAlignment="1">
      <alignment horizontal="center" vertical="top" readingOrder="1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3" fontId="18" fillId="33" borderId="0" xfId="0" applyNumberFormat="1" applyFont="1" applyFill="1" applyAlignment="1" applyProtection="1">
      <alignment horizontal="center" vertical="center"/>
      <protection locked="0"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5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7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8\07%20iulie%202018\BGC%20-%20%20iulie%202018%20%20-%20&#238;n%20lucru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lie in luna"/>
      <sheetName val="iulie 2018 "/>
      <sheetName val="UAT iulie 2018"/>
      <sheetName val=" consolidari iulie"/>
      <sheetName val="iunie 2018  (valori)"/>
      <sheetName val="UAT iunie 2018 (valori)"/>
      <sheetName val="Sinteza - An 2"/>
      <sheetName val="2017 - 2018"/>
      <sheetName val="Program.31.07.2018 (Liliana)"/>
      <sheetName val="dob_trez"/>
      <sheetName val="SPECIAL_CNAIR"/>
      <sheetName val="CNAIR_ex"/>
      <sheetName val="Sinteza-anexa program 9 luni "/>
      <sheetName val="program 9 luni .%.exec "/>
      <sheetName val="Sinteza - Anexa executie progam"/>
      <sheetName val="progr.%.exec"/>
      <sheetName val=" iulie 2017"/>
      <sheetName val="iulie 2017 leg"/>
      <sheetName val="mai 2018  (valori)"/>
      <sheetName val="UAT mai 2018 (valori)"/>
      <sheetName val="Sinteza-anexa program 6 luni"/>
      <sheetName val="progr 6 luni % execuție  "/>
      <sheetName val="progr 6 luni % execuție   (VA)"/>
      <sheetName val="Sinteza -  prog. 3 luni "/>
      <sheetName val="progr trim I _%.exec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R69"/>
  <sheetViews>
    <sheetView showZeros="0" tabSelected="1" zoomScale="81" zoomScaleNormal="81" zoomScaleSheetLayoutView="75" zoomScalePageLayoutView="0" workbookViewId="0" topLeftCell="A1">
      <pane xSplit="2" ySplit="16" topLeftCell="C62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C71" sqref="C71"/>
    </sheetView>
  </sheetViews>
  <sheetFormatPr defaultColWidth="9.140625" defaultRowHeight="19.5" customHeight="1" outlineLevelRow="1"/>
  <cols>
    <col min="1" max="1" width="3.8515625" style="26" customWidth="1"/>
    <col min="2" max="2" width="52.140625" style="30" customWidth="1"/>
    <col min="3" max="3" width="21.140625" style="30" customWidth="1"/>
    <col min="4" max="4" width="15.7109375" style="30" customWidth="1"/>
    <col min="5" max="5" width="17.00390625" style="7" customWidth="1"/>
    <col min="6" max="6" width="13.8515625" style="7" customWidth="1"/>
    <col min="7" max="7" width="16.8515625" style="7" customWidth="1"/>
    <col min="8" max="8" width="16.28125" style="7" customWidth="1"/>
    <col min="9" max="9" width="15.8515625" style="30" customWidth="1"/>
    <col min="10" max="10" width="13.28125" style="30" customWidth="1"/>
    <col min="11" max="11" width="14.140625" style="30" customWidth="1"/>
    <col min="12" max="12" width="13.7109375" style="30" customWidth="1"/>
    <col min="13" max="13" width="14.00390625" style="31" customWidth="1"/>
    <col min="14" max="14" width="12.421875" style="30" customWidth="1"/>
    <col min="15" max="15" width="12.7109375" style="31" customWidth="1"/>
    <col min="16" max="16" width="11.57421875" style="30" customWidth="1"/>
    <col min="17" max="17" width="15.7109375" style="32" customWidth="1"/>
    <col min="18" max="18" width="9.57421875" style="33" customWidth="1"/>
    <col min="19" max="16384" width="8.8515625" style="26" customWidth="1"/>
  </cols>
  <sheetData>
    <row r="1" spans="2:9" ht="23.25" customHeight="1">
      <c r="B1" s="25"/>
      <c r="C1" s="26"/>
      <c r="D1" s="26"/>
      <c r="E1" s="27"/>
      <c r="F1" s="27"/>
      <c r="G1" s="27"/>
      <c r="H1" s="28"/>
      <c r="I1" s="29"/>
    </row>
    <row r="2" spans="2:18" ht="15" customHeight="1">
      <c r="B2" s="34"/>
      <c r="C2" s="35"/>
      <c r="D2" s="36"/>
      <c r="E2" s="37"/>
      <c r="F2" s="37"/>
      <c r="G2" s="37"/>
      <c r="H2" s="37"/>
      <c r="I2" s="35"/>
      <c r="J2" s="38"/>
      <c r="K2" s="36"/>
      <c r="L2" s="26"/>
      <c r="M2" s="39"/>
      <c r="N2" s="40"/>
      <c r="O2" s="40"/>
      <c r="P2" s="40"/>
      <c r="Q2" s="40"/>
      <c r="R2" s="40"/>
    </row>
    <row r="3" spans="2:18" ht="22.5" customHeight="1" outlineLevel="1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ht="15" outlineLevel="1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2:18" ht="15" outlineLevel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2:18" ht="15" outlineLevel="1">
      <c r="B6" s="43"/>
      <c r="C6" s="1"/>
      <c r="D6" s="1"/>
      <c r="E6" s="1"/>
      <c r="F6" s="43"/>
      <c r="G6" s="43"/>
      <c r="H6" s="43"/>
      <c r="I6" s="44"/>
      <c r="J6" s="45"/>
      <c r="K6" s="45"/>
      <c r="L6" s="43"/>
      <c r="M6" s="43"/>
      <c r="N6" s="43"/>
      <c r="O6" s="43"/>
      <c r="P6" s="43"/>
      <c r="Q6" s="43"/>
      <c r="R6" s="43"/>
    </row>
    <row r="7" spans="2:18" ht="15" outlineLevel="1">
      <c r="B7" s="46" t="s">
        <v>2</v>
      </c>
      <c r="C7" s="1"/>
      <c r="D7" s="1"/>
      <c r="E7" s="1"/>
      <c r="F7" s="1"/>
      <c r="G7" s="1"/>
      <c r="H7" s="4"/>
      <c r="I7" s="4"/>
      <c r="J7" s="44"/>
      <c r="K7" s="44"/>
      <c r="L7" s="4"/>
      <c r="M7" s="4"/>
      <c r="O7" s="4"/>
      <c r="P7" s="4"/>
      <c r="Q7" s="43"/>
      <c r="R7" s="4"/>
    </row>
    <row r="8" spans="2:18" ht="15" outlineLevel="1">
      <c r="B8" s="4"/>
      <c r="C8" s="1"/>
      <c r="D8" s="1"/>
      <c r="E8" s="1"/>
      <c r="F8" s="4"/>
      <c r="G8" s="1"/>
      <c r="H8" s="4"/>
      <c r="I8" s="44"/>
      <c r="J8" s="44"/>
      <c r="K8" s="47"/>
      <c r="L8" s="4"/>
      <c r="M8" s="4"/>
      <c r="N8" s="4"/>
      <c r="O8" s="4"/>
      <c r="P8" s="4"/>
      <c r="Q8" s="43"/>
      <c r="R8" s="4"/>
    </row>
    <row r="9" spans="2:18" ht="15" outlineLevel="1">
      <c r="B9" s="48"/>
      <c r="C9" s="1"/>
      <c r="D9" s="1"/>
      <c r="E9" s="2"/>
      <c r="F9" s="3"/>
      <c r="G9" s="1"/>
      <c r="H9" s="4"/>
      <c r="I9" s="2"/>
      <c r="J9" s="5"/>
      <c r="K9" s="49"/>
      <c r="L9" s="3"/>
      <c r="M9" s="4"/>
      <c r="N9" s="4"/>
      <c r="O9" s="4"/>
      <c r="P9" s="4"/>
      <c r="Q9" s="4"/>
      <c r="R9" s="4"/>
    </row>
    <row r="10" spans="2:13" ht="24" customHeight="1" outlineLevel="1">
      <c r="B10" s="50"/>
      <c r="C10" s="1"/>
      <c r="D10" s="6"/>
      <c r="F10" s="8"/>
      <c r="G10" s="9"/>
      <c r="I10" s="44"/>
      <c r="J10" s="10"/>
      <c r="K10" s="45"/>
      <c r="L10" s="45"/>
      <c r="M10" s="51"/>
    </row>
    <row r="11" spans="2:18" ht="15.75" customHeight="1" outlineLevel="1">
      <c r="B11" s="52"/>
      <c r="C11" s="51"/>
      <c r="D11" s="51"/>
      <c r="E11" s="6"/>
      <c r="F11" s="51"/>
      <c r="G11" s="6"/>
      <c r="H11" s="6"/>
      <c r="I11" s="51"/>
      <c r="J11" s="11"/>
      <c r="K11" s="45"/>
      <c r="L11" s="11"/>
      <c r="M11" s="11"/>
      <c r="N11" s="53"/>
      <c r="O11" s="53"/>
      <c r="P11" s="31" t="s">
        <v>3</v>
      </c>
      <c r="Q11" s="54">
        <v>945004</v>
      </c>
      <c r="R11" s="55"/>
    </row>
    <row r="12" spans="2:18" ht="17.25" outlineLevel="1">
      <c r="B12" s="56"/>
      <c r="C12" s="51"/>
      <c r="D12" s="51"/>
      <c r="E12" s="57"/>
      <c r="F12" s="57"/>
      <c r="G12" s="58"/>
      <c r="H12" s="59"/>
      <c r="I12" s="60"/>
      <c r="J12" s="26"/>
      <c r="K12" s="61"/>
      <c r="L12" s="61"/>
      <c r="M12" s="38"/>
      <c r="N12" s="62"/>
      <c r="O12" s="63"/>
      <c r="P12" s="62"/>
      <c r="Q12" s="64"/>
      <c r="R12" s="65" t="s">
        <v>4</v>
      </c>
    </row>
    <row r="13" spans="2:18" ht="15">
      <c r="B13" s="66"/>
      <c r="C13" s="67" t="s">
        <v>5</v>
      </c>
      <c r="D13" s="67" t="s">
        <v>5</v>
      </c>
      <c r="E13" s="68" t="s">
        <v>5</v>
      </c>
      <c r="F13" s="68" t="s">
        <v>5</v>
      </c>
      <c r="G13" s="68" t="s">
        <v>6</v>
      </c>
      <c r="H13" s="68" t="s">
        <v>7</v>
      </c>
      <c r="I13" s="67" t="s">
        <v>5</v>
      </c>
      <c r="J13" s="67" t="s">
        <v>8</v>
      </c>
      <c r="K13" s="67" t="s">
        <v>9</v>
      </c>
      <c r="L13" s="67" t="s">
        <v>9</v>
      </c>
      <c r="M13" s="69" t="s">
        <v>10</v>
      </c>
      <c r="N13" s="67" t="s">
        <v>11</v>
      </c>
      <c r="O13" s="70" t="s">
        <v>10</v>
      </c>
      <c r="P13" s="67" t="s">
        <v>12</v>
      </c>
      <c r="Q13" s="71" t="s">
        <v>13</v>
      </c>
      <c r="R13" s="71"/>
    </row>
    <row r="14" spans="2:18" ht="19.5" customHeight="1">
      <c r="B14" s="72"/>
      <c r="C14" s="73" t="s">
        <v>14</v>
      </c>
      <c r="D14" s="73" t="s">
        <v>15</v>
      </c>
      <c r="E14" s="74" t="s">
        <v>16</v>
      </c>
      <c r="F14" s="74" t="s">
        <v>17</v>
      </c>
      <c r="G14" s="74" t="s">
        <v>18</v>
      </c>
      <c r="H14" s="74" t="s">
        <v>19</v>
      </c>
      <c r="I14" s="73" t="s">
        <v>20</v>
      </c>
      <c r="J14" s="73" t="s">
        <v>19</v>
      </c>
      <c r="K14" s="73" t="s">
        <v>21</v>
      </c>
      <c r="L14" s="73" t="s">
        <v>22</v>
      </c>
      <c r="M14" s="75"/>
      <c r="N14" s="73" t="s">
        <v>23</v>
      </c>
      <c r="O14" s="76" t="s">
        <v>24</v>
      </c>
      <c r="P14" s="77" t="s">
        <v>25</v>
      </c>
      <c r="Q14" s="78"/>
      <c r="R14" s="78"/>
    </row>
    <row r="15" spans="2:18" ht="15.75" customHeight="1">
      <c r="B15" s="61"/>
      <c r="C15" s="73" t="s">
        <v>26</v>
      </c>
      <c r="D15" s="73" t="s">
        <v>27</v>
      </c>
      <c r="E15" s="74" t="s">
        <v>28</v>
      </c>
      <c r="F15" s="74" t="s">
        <v>29</v>
      </c>
      <c r="G15" s="74" t="s">
        <v>30</v>
      </c>
      <c r="H15" s="74" t="s">
        <v>31</v>
      </c>
      <c r="I15" s="73" t="s">
        <v>32</v>
      </c>
      <c r="J15" s="73" t="s">
        <v>33</v>
      </c>
      <c r="K15" s="73" t="s">
        <v>34</v>
      </c>
      <c r="L15" s="73" t="s">
        <v>35</v>
      </c>
      <c r="M15" s="75"/>
      <c r="N15" s="73" t="s">
        <v>36</v>
      </c>
      <c r="O15" s="76" t="s">
        <v>37</v>
      </c>
      <c r="P15" s="77" t="s">
        <v>38</v>
      </c>
      <c r="Q15" s="78"/>
      <c r="R15" s="78"/>
    </row>
    <row r="16" spans="2:18" ht="15">
      <c r="B16" s="79"/>
      <c r="C16" s="80"/>
      <c r="D16" s="73" t="s">
        <v>39</v>
      </c>
      <c r="E16" s="74" t="s">
        <v>40</v>
      </c>
      <c r="F16" s="74" t="s">
        <v>41</v>
      </c>
      <c r="G16" s="74" t="s">
        <v>42</v>
      </c>
      <c r="H16" s="74"/>
      <c r="I16" s="73" t="s">
        <v>43</v>
      </c>
      <c r="J16" s="73" t="s">
        <v>44</v>
      </c>
      <c r="K16" s="73"/>
      <c r="L16" s="73" t="s">
        <v>45</v>
      </c>
      <c r="M16" s="75"/>
      <c r="N16" s="73" t="s">
        <v>46</v>
      </c>
      <c r="O16" s="75" t="s">
        <v>47</v>
      </c>
      <c r="P16" s="77" t="s">
        <v>48</v>
      </c>
      <c r="Q16" s="78"/>
      <c r="R16" s="78"/>
    </row>
    <row r="17" spans="2:18" ht="15.75" customHeight="1">
      <c r="B17" s="62"/>
      <c r="C17" s="26"/>
      <c r="D17" s="73" t="s">
        <v>49</v>
      </c>
      <c r="E17" s="74"/>
      <c r="F17" s="74"/>
      <c r="G17" s="74" t="s">
        <v>50</v>
      </c>
      <c r="H17" s="74"/>
      <c r="I17" s="73" t="s">
        <v>51</v>
      </c>
      <c r="J17" s="73"/>
      <c r="K17" s="73"/>
      <c r="L17" s="73" t="s">
        <v>52</v>
      </c>
      <c r="M17" s="75"/>
      <c r="N17" s="73"/>
      <c r="O17" s="75"/>
      <c r="P17" s="77"/>
      <c r="Q17" s="12" t="s">
        <v>53</v>
      </c>
      <c r="R17" s="81" t="s">
        <v>54</v>
      </c>
    </row>
    <row r="18" spans="2:18" ht="51" customHeight="1" thickBot="1">
      <c r="B18" s="137"/>
      <c r="C18" s="88"/>
      <c r="D18" s="138"/>
      <c r="E18" s="138"/>
      <c r="F18" s="138"/>
      <c r="G18" s="139" t="s">
        <v>55</v>
      </c>
      <c r="H18" s="139"/>
      <c r="I18" s="140" t="s">
        <v>56</v>
      </c>
      <c r="J18" s="141"/>
      <c r="K18" s="141"/>
      <c r="L18" s="140" t="s">
        <v>57</v>
      </c>
      <c r="M18" s="142"/>
      <c r="N18" s="141"/>
      <c r="O18" s="142"/>
      <c r="P18" s="143"/>
      <c r="Q18" s="144"/>
      <c r="R18" s="145"/>
    </row>
    <row r="19" spans="2:18" s="92" customFormat="1" ht="30.75" customHeight="1" thickTop="1">
      <c r="B19" s="16" t="s">
        <v>58</v>
      </c>
      <c r="C19" s="17">
        <f aca="true" t="shared" si="0" ref="C19:L19">C20+C36+C37+C38+C39+C40+C41++C42+C43</f>
        <v>74776.650693</v>
      </c>
      <c r="D19" s="17">
        <f t="shared" si="0"/>
        <v>40756.32557500001</v>
      </c>
      <c r="E19" s="17">
        <f>E20+E36+E37+E38+E39+E40+E41++E42+E43</f>
        <v>37332.40935</v>
      </c>
      <c r="F19" s="17">
        <f t="shared" si="0"/>
        <v>1316.7418529999998</v>
      </c>
      <c r="G19" s="17">
        <f>G20+G36+G37+G38+G39+G40+G41++G42+G43</f>
        <v>19557.762892</v>
      </c>
      <c r="H19" s="17">
        <f t="shared" si="0"/>
        <v>0</v>
      </c>
      <c r="I19" s="17">
        <f t="shared" si="0"/>
        <v>14887.95</v>
      </c>
      <c r="J19" s="17">
        <f>J20+J36+J37+J38+J39+J40+J41++J42+J43</f>
        <v>52.905221</v>
      </c>
      <c r="K19" s="17">
        <f t="shared" si="0"/>
        <v>69.30396812</v>
      </c>
      <c r="L19" s="18">
        <f t="shared" si="0"/>
        <v>1610.8364700000002</v>
      </c>
      <c r="M19" s="89">
        <f>SUM(C19:L19)</f>
        <v>190360.88602212002</v>
      </c>
      <c r="N19" s="90">
        <f>N20+N36+N37+N40+N38</f>
        <v>-29384.663048280003</v>
      </c>
      <c r="O19" s="89">
        <f aca="true" t="shared" si="1" ref="O19:O41">M19+N19</f>
        <v>160976.22297384002</v>
      </c>
      <c r="P19" s="90">
        <f>P20+P36+P37+P40+P42</f>
        <v>-127.931691</v>
      </c>
      <c r="Q19" s="91">
        <f>O19+P19</f>
        <v>160848.29128284001</v>
      </c>
      <c r="R19" s="89">
        <f>Q19/$Q$11*100</f>
        <v>17.020911158348536</v>
      </c>
    </row>
    <row r="20" spans="2:18" s="94" customFormat="1" ht="18.75" customHeight="1">
      <c r="B20" s="82" t="s">
        <v>59</v>
      </c>
      <c r="C20" s="17">
        <f>C21+C34+C35</f>
        <v>68447.868164</v>
      </c>
      <c r="D20" s="17">
        <f>D21+D34+D35</f>
        <v>32625.114</v>
      </c>
      <c r="E20" s="18">
        <f>E21+E34+E35</f>
        <v>33334.58335</v>
      </c>
      <c r="F20" s="18">
        <f>F21+F34+F35</f>
        <v>1312.8148529999999</v>
      </c>
      <c r="G20" s="18">
        <f>G21+G34+G35</f>
        <v>18814.601892</v>
      </c>
      <c r="H20" s="18"/>
      <c r="I20" s="17">
        <f>I21+I34+I35</f>
        <v>6008.758</v>
      </c>
      <c r="J20" s="17"/>
      <c r="K20" s="93">
        <f>K21+K34+K35</f>
        <v>69.30396812</v>
      </c>
      <c r="L20" s="93">
        <f>L21+L34+L35</f>
        <v>822.4169</v>
      </c>
      <c r="M20" s="17">
        <f>SUM(C20:L20)</f>
        <v>161435.46112712</v>
      </c>
      <c r="N20" s="17">
        <f>N21+N34+N35</f>
        <v>-7954.86025728</v>
      </c>
      <c r="O20" s="93">
        <f t="shared" si="1"/>
        <v>153480.60086984</v>
      </c>
      <c r="P20" s="17">
        <f>P21+P34+P35</f>
        <v>0</v>
      </c>
      <c r="Q20" s="83">
        <f aca="true" t="shared" si="2" ref="Q20:Q41">O20+P20</f>
        <v>153480.60086984</v>
      </c>
      <c r="R20" s="93">
        <f aca="true" t="shared" si="3" ref="R20:R43">Q20/$Q$11*100</f>
        <v>16.241264679286015</v>
      </c>
    </row>
    <row r="21" spans="2:18" ht="28.5" customHeight="1">
      <c r="B21" s="95" t="s">
        <v>60</v>
      </c>
      <c r="C21" s="19">
        <f>C22+C26+C27+C32+C33</f>
        <v>55481.699164</v>
      </c>
      <c r="D21" s="19">
        <f>D22+D26+D27+D32+D33</f>
        <v>24403.634000000002</v>
      </c>
      <c r="E21" s="96">
        <f aca="true" t="shared" si="4" ref="E21:L21">E22+E26+E27+E32+E33</f>
        <v>0</v>
      </c>
      <c r="F21" s="96">
        <f t="shared" si="4"/>
        <v>0</v>
      </c>
      <c r="G21" s="97">
        <f t="shared" si="4"/>
        <v>1255.121</v>
      </c>
      <c r="H21" s="96">
        <f t="shared" si="4"/>
        <v>0</v>
      </c>
      <c r="I21" s="19">
        <f>I22+I26+I27+I32+I33</f>
        <v>320.76199999999994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19">
        <f>SUM(C21:L21)</f>
        <v>81461.216164</v>
      </c>
      <c r="N21" s="22">
        <f>N22+N26+N27+N32+N33</f>
        <v>0</v>
      </c>
      <c r="O21" s="19">
        <f t="shared" si="1"/>
        <v>81461.216164</v>
      </c>
      <c r="P21" s="22">
        <f>P22+P26+P27+P32+P33</f>
        <v>0</v>
      </c>
      <c r="Q21" s="98">
        <f t="shared" si="2"/>
        <v>81461.216164</v>
      </c>
      <c r="R21" s="19">
        <f t="shared" si="3"/>
        <v>8.620198027098299</v>
      </c>
    </row>
    <row r="22" spans="2:18" ht="33.75" customHeight="1">
      <c r="B22" s="99" t="s">
        <v>61</v>
      </c>
      <c r="C22" s="19">
        <f aca="true" t="shared" si="5" ref="C22:H22">C23+C24+C25</f>
        <v>14614.554083</v>
      </c>
      <c r="D22" s="19">
        <f>D23+D24+D25</f>
        <v>11082.91</v>
      </c>
      <c r="E22" s="96">
        <f t="shared" si="5"/>
        <v>0</v>
      </c>
      <c r="F22" s="96">
        <f t="shared" si="5"/>
        <v>0</v>
      </c>
      <c r="G22" s="96">
        <f t="shared" si="5"/>
        <v>0</v>
      </c>
      <c r="H22" s="96">
        <f t="shared" si="5"/>
        <v>0</v>
      </c>
      <c r="I22" s="96">
        <f>I23+I24+I25</f>
        <v>0</v>
      </c>
      <c r="J22" s="22">
        <f>J23+J24+J25</f>
        <v>0</v>
      </c>
      <c r="K22" s="14">
        <f>K23+K24+K25</f>
        <v>0</v>
      </c>
      <c r="L22" s="22">
        <f>L23+L24+L25</f>
        <v>0</v>
      </c>
      <c r="M22" s="19">
        <f aca="true" t="shared" si="6" ref="M22:M41">SUM(C22:L22)</f>
        <v>25697.464083</v>
      </c>
      <c r="N22" s="22">
        <f>N23+N24+N25</f>
        <v>0</v>
      </c>
      <c r="O22" s="19">
        <f t="shared" si="1"/>
        <v>25697.464083</v>
      </c>
      <c r="P22" s="22">
        <f>P23+P24+P25</f>
        <v>0</v>
      </c>
      <c r="Q22" s="98">
        <f t="shared" si="2"/>
        <v>25697.464083</v>
      </c>
      <c r="R22" s="19">
        <f>Q22/$Q$11*100</f>
        <v>2.719296858320176</v>
      </c>
    </row>
    <row r="23" spans="2:18" ht="22.5" customHeight="1">
      <c r="B23" s="100" t="s">
        <v>62</v>
      </c>
      <c r="C23" s="14">
        <v>10343.902</v>
      </c>
      <c r="D23" s="14">
        <v>20.749</v>
      </c>
      <c r="E23" s="96"/>
      <c r="F23" s="96"/>
      <c r="G23" s="96"/>
      <c r="H23" s="96"/>
      <c r="I23" s="19"/>
      <c r="J23" s="14"/>
      <c r="K23" s="14"/>
      <c r="L23" s="14"/>
      <c r="M23" s="19">
        <f t="shared" si="6"/>
        <v>10364.651</v>
      </c>
      <c r="N23" s="14"/>
      <c r="O23" s="19">
        <f t="shared" si="1"/>
        <v>10364.651</v>
      </c>
      <c r="P23" s="14"/>
      <c r="Q23" s="98">
        <f t="shared" si="2"/>
        <v>10364.651</v>
      </c>
      <c r="R23" s="19">
        <f>Q23/$Q$11*100</f>
        <v>1.0967838231372566</v>
      </c>
    </row>
    <row r="24" spans="2:18" ht="30" customHeight="1">
      <c r="B24" s="100" t="s">
        <v>63</v>
      </c>
      <c r="C24" s="14">
        <v>2364.6150830000006</v>
      </c>
      <c r="D24" s="14">
        <v>11053.101</v>
      </c>
      <c r="E24" s="87"/>
      <c r="F24" s="87"/>
      <c r="G24" s="87"/>
      <c r="H24" s="87"/>
      <c r="I24" s="19"/>
      <c r="J24" s="14"/>
      <c r="K24" s="14"/>
      <c r="L24" s="14"/>
      <c r="M24" s="19">
        <f t="shared" si="6"/>
        <v>13417.716083000001</v>
      </c>
      <c r="N24" s="14"/>
      <c r="O24" s="19">
        <f t="shared" si="1"/>
        <v>13417.716083000001</v>
      </c>
      <c r="P24" s="14"/>
      <c r="Q24" s="98">
        <f t="shared" si="2"/>
        <v>13417.716083000001</v>
      </c>
      <c r="R24" s="19">
        <f>Q24/$Q$11*100</f>
        <v>1.419858125785711</v>
      </c>
    </row>
    <row r="25" spans="2:18" ht="36" customHeight="1">
      <c r="B25" s="101" t="s">
        <v>64</v>
      </c>
      <c r="C25" s="14">
        <v>1906.037</v>
      </c>
      <c r="D25" s="14">
        <v>9.06</v>
      </c>
      <c r="E25" s="87"/>
      <c r="F25" s="87"/>
      <c r="G25" s="87"/>
      <c r="H25" s="87"/>
      <c r="I25" s="19"/>
      <c r="J25" s="14"/>
      <c r="K25" s="14"/>
      <c r="L25" s="14"/>
      <c r="M25" s="19">
        <f t="shared" si="6"/>
        <v>1915.097</v>
      </c>
      <c r="N25" s="14"/>
      <c r="O25" s="19">
        <f t="shared" si="1"/>
        <v>1915.097</v>
      </c>
      <c r="P25" s="14"/>
      <c r="Q25" s="98">
        <f t="shared" si="2"/>
        <v>1915.097</v>
      </c>
      <c r="R25" s="19">
        <f t="shared" si="3"/>
        <v>0.2026549093972089</v>
      </c>
    </row>
    <row r="26" spans="2:18" ht="23.25" customHeight="1">
      <c r="B26" s="99" t="s">
        <v>65</v>
      </c>
      <c r="C26" s="14">
        <v>2.775</v>
      </c>
      <c r="D26" s="14">
        <v>3968.671</v>
      </c>
      <c r="E26" s="96"/>
      <c r="F26" s="96"/>
      <c r="G26" s="96"/>
      <c r="H26" s="96"/>
      <c r="I26" s="19"/>
      <c r="J26" s="14"/>
      <c r="K26" s="14"/>
      <c r="L26" s="14"/>
      <c r="M26" s="19">
        <f t="shared" si="6"/>
        <v>3971.446</v>
      </c>
      <c r="N26" s="14"/>
      <c r="O26" s="19">
        <f t="shared" si="1"/>
        <v>3971.446</v>
      </c>
      <c r="P26" s="14"/>
      <c r="Q26" s="98">
        <f t="shared" si="2"/>
        <v>3971.446</v>
      </c>
      <c r="R26" s="19">
        <f t="shared" si="3"/>
        <v>0.4202570571129858</v>
      </c>
    </row>
    <row r="27" spans="2:18" ht="36.75" customHeight="1">
      <c r="B27" s="102" t="s">
        <v>66</v>
      </c>
      <c r="C27" s="85">
        <f>SUM(C28:C31)</f>
        <v>40141.46619399999</v>
      </c>
      <c r="D27" s="85">
        <f>D28+D29+D30+D31</f>
        <v>9233.499</v>
      </c>
      <c r="E27" s="87">
        <f aca="true" t="shared" si="7" ref="E27:L27">E28+E29+E30+E31</f>
        <v>0</v>
      </c>
      <c r="F27" s="87">
        <f t="shared" si="7"/>
        <v>0</v>
      </c>
      <c r="G27" s="103">
        <f t="shared" si="7"/>
        <v>1255.121</v>
      </c>
      <c r="H27" s="87">
        <f t="shared" si="7"/>
        <v>0</v>
      </c>
      <c r="I27" s="85">
        <f>I28+I29+I30+I31</f>
        <v>71.64099999999996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9">
        <f t="shared" si="6"/>
        <v>50701.72719399999</v>
      </c>
      <c r="N27" s="14">
        <f>N28+N29+N30</f>
        <v>0</v>
      </c>
      <c r="O27" s="19">
        <f t="shared" si="1"/>
        <v>50701.72719399999</v>
      </c>
      <c r="P27" s="14">
        <f>P28+P29+P30</f>
        <v>0</v>
      </c>
      <c r="Q27" s="98">
        <f t="shared" si="2"/>
        <v>50701.72719399999</v>
      </c>
      <c r="R27" s="19">
        <f t="shared" si="3"/>
        <v>5.365239426923059</v>
      </c>
    </row>
    <row r="28" spans="2:18" ht="25.5" customHeight="1">
      <c r="B28" s="100" t="s">
        <v>67</v>
      </c>
      <c r="C28" s="14">
        <v>23865.715</v>
      </c>
      <c r="D28" s="14">
        <v>8047.203</v>
      </c>
      <c r="E28" s="96"/>
      <c r="F28" s="96"/>
      <c r="G28" s="96"/>
      <c r="H28" s="96"/>
      <c r="I28" s="19"/>
      <c r="J28" s="14"/>
      <c r="K28" s="14"/>
      <c r="L28" s="14"/>
      <c r="M28" s="19">
        <f t="shared" si="6"/>
        <v>31912.918</v>
      </c>
      <c r="N28" s="14"/>
      <c r="O28" s="19">
        <f t="shared" si="1"/>
        <v>31912.918</v>
      </c>
      <c r="P28" s="14"/>
      <c r="Q28" s="98">
        <f t="shared" si="2"/>
        <v>31912.918</v>
      </c>
      <c r="R28" s="19">
        <f t="shared" si="3"/>
        <v>3.3770140655489294</v>
      </c>
    </row>
    <row r="29" spans="2:18" ht="20.25" customHeight="1">
      <c r="B29" s="100" t="s">
        <v>68</v>
      </c>
      <c r="C29" s="14">
        <v>14907.561</v>
      </c>
      <c r="D29" s="14"/>
      <c r="E29" s="87"/>
      <c r="F29" s="87"/>
      <c r="G29" s="87"/>
      <c r="H29" s="87"/>
      <c r="I29" s="87">
        <v>704.235</v>
      </c>
      <c r="J29" s="14"/>
      <c r="K29" s="14"/>
      <c r="L29" s="14"/>
      <c r="M29" s="19">
        <f t="shared" si="6"/>
        <v>15611.796</v>
      </c>
      <c r="N29" s="14"/>
      <c r="O29" s="19">
        <f t="shared" si="1"/>
        <v>15611.796</v>
      </c>
      <c r="P29" s="14"/>
      <c r="Q29" s="98">
        <f t="shared" si="2"/>
        <v>15611.796</v>
      </c>
      <c r="R29" s="19">
        <f t="shared" si="3"/>
        <v>1.6520349120215365</v>
      </c>
    </row>
    <row r="30" spans="2:18" s="105" customFormat="1" ht="36.75" customHeight="1">
      <c r="B30" s="104" t="s">
        <v>69</v>
      </c>
      <c r="C30" s="14">
        <v>670.900695</v>
      </c>
      <c r="D30" s="14">
        <v>29.724</v>
      </c>
      <c r="E30" s="87"/>
      <c r="F30" s="87">
        <v>0</v>
      </c>
      <c r="G30" s="87">
        <v>1255.121</v>
      </c>
      <c r="H30" s="87"/>
      <c r="I30" s="14"/>
      <c r="J30" s="14"/>
      <c r="K30" s="14"/>
      <c r="L30" s="14"/>
      <c r="M30" s="19">
        <f t="shared" si="6"/>
        <v>1955.745695</v>
      </c>
      <c r="N30" s="14"/>
      <c r="O30" s="19">
        <f t="shared" si="1"/>
        <v>1955.745695</v>
      </c>
      <c r="P30" s="14"/>
      <c r="Q30" s="98">
        <f t="shared" si="2"/>
        <v>1955.745695</v>
      </c>
      <c r="R30" s="19">
        <f t="shared" si="3"/>
        <v>0.20695634039644278</v>
      </c>
    </row>
    <row r="31" spans="2:18" ht="58.5" customHeight="1">
      <c r="B31" s="104" t="s">
        <v>70</v>
      </c>
      <c r="C31" s="14">
        <v>697.289499</v>
      </c>
      <c r="D31" s="14">
        <v>1156.572</v>
      </c>
      <c r="E31" s="87"/>
      <c r="F31" s="87">
        <v>0</v>
      </c>
      <c r="G31" s="87"/>
      <c r="H31" s="87"/>
      <c r="I31" s="14">
        <v>-632.594</v>
      </c>
      <c r="J31" s="106"/>
      <c r="K31" s="14"/>
      <c r="L31" s="14"/>
      <c r="M31" s="19">
        <f t="shared" si="6"/>
        <v>1221.2674989999998</v>
      </c>
      <c r="N31" s="14"/>
      <c r="O31" s="19">
        <f t="shared" si="1"/>
        <v>1221.2674989999998</v>
      </c>
      <c r="P31" s="14"/>
      <c r="Q31" s="98">
        <f t="shared" si="2"/>
        <v>1221.2674989999998</v>
      </c>
      <c r="R31" s="19">
        <f t="shared" si="3"/>
        <v>0.12923410895615256</v>
      </c>
    </row>
    <row r="32" spans="2:18" ht="36" customHeight="1">
      <c r="B32" s="102" t="s">
        <v>71</v>
      </c>
      <c r="C32" s="14">
        <v>606.22343</v>
      </c>
      <c r="D32" s="14">
        <v>0</v>
      </c>
      <c r="E32" s="87"/>
      <c r="F32" s="87"/>
      <c r="G32" s="87"/>
      <c r="H32" s="87"/>
      <c r="I32" s="14"/>
      <c r="J32" s="14"/>
      <c r="K32" s="14"/>
      <c r="L32" s="14"/>
      <c r="M32" s="19">
        <f t="shared" si="6"/>
        <v>606.22343</v>
      </c>
      <c r="N32" s="14"/>
      <c r="O32" s="19">
        <f t="shared" si="1"/>
        <v>606.22343</v>
      </c>
      <c r="P32" s="14"/>
      <c r="Q32" s="98">
        <f t="shared" si="2"/>
        <v>606.22343</v>
      </c>
      <c r="R32" s="19">
        <f t="shared" si="3"/>
        <v>0.0641503559773292</v>
      </c>
    </row>
    <row r="33" spans="2:18" ht="33" customHeight="1">
      <c r="B33" s="107" t="s">
        <v>72</v>
      </c>
      <c r="C33" s="14">
        <v>116.680457</v>
      </c>
      <c r="D33" s="14">
        <v>118.554</v>
      </c>
      <c r="E33" s="87"/>
      <c r="F33" s="87"/>
      <c r="G33" s="87"/>
      <c r="H33" s="87"/>
      <c r="I33" s="14">
        <v>249.121</v>
      </c>
      <c r="J33" s="14"/>
      <c r="K33" s="14"/>
      <c r="L33" s="14"/>
      <c r="M33" s="19">
        <f t="shared" si="6"/>
        <v>484.355457</v>
      </c>
      <c r="N33" s="14"/>
      <c r="O33" s="19">
        <f t="shared" si="1"/>
        <v>484.355457</v>
      </c>
      <c r="P33" s="14"/>
      <c r="Q33" s="98">
        <f t="shared" si="2"/>
        <v>484.355457</v>
      </c>
      <c r="R33" s="19">
        <f t="shared" si="3"/>
        <v>0.05125432876474598</v>
      </c>
    </row>
    <row r="34" spans="2:18" ht="27.75" customHeight="1">
      <c r="B34" s="108" t="s">
        <v>73</v>
      </c>
      <c r="C34" s="14">
        <v>3413.913</v>
      </c>
      <c r="D34" s="14"/>
      <c r="E34" s="87">
        <v>33281.032665</v>
      </c>
      <c r="F34" s="87">
        <v>1305.803853</v>
      </c>
      <c r="G34" s="87">
        <v>17546.255892</v>
      </c>
      <c r="H34" s="87"/>
      <c r="I34" s="14">
        <v>3.413</v>
      </c>
      <c r="J34" s="14"/>
      <c r="K34" s="14"/>
      <c r="L34" s="14"/>
      <c r="M34" s="19">
        <f t="shared" si="6"/>
        <v>55550.41841</v>
      </c>
      <c r="N34" s="109">
        <v>-13.900499</v>
      </c>
      <c r="O34" s="19">
        <f t="shared" si="1"/>
        <v>55536.517910999995</v>
      </c>
      <c r="P34" s="14"/>
      <c r="Q34" s="98">
        <f t="shared" si="2"/>
        <v>55536.517910999995</v>
      </c>
      <c r="R34" s="19">
        <f t="shared" si="3"/>
        <v>5.87685532664412</v>
      </c>
    </row>
    <row r="35" spans="2:18" ht="27" customHeight="1">
      <c r="B35" s="110" t="s">
        <v>74</v>
      </c>
      <c r="C35" s="14">
        <v>9552.256</v>
      </c>
      <c r="D35" s="14">
        <v>8221.48</v>
      </c>
      <c r="E35" s="14">
        <v>53.550685</v>
      </c>
      <c r="F35" s="14">
        <v>7.011</v>
      </c>
      <c r="G35" s="14">
        <v>13.225</v>
      </c>
      <c r="H35" s="87"/>
      <c r="I35" s="111">
        <v>5684.583</v>
      </c>
      <c r="J35" s="112"/>
      <c r="K35" s="14">
        <v>69.30396812</v>
      </c>
      <c r="L35" s="14">
        <v>822.4169</v>
      </c>
      <c r="M35" s="19">
        <f t="shared" si="6"/>
        <v>24423.82655311999</v>
      </c>
      <c r="N35" s="109">
        <v>-7940.95975828</v>
      </c>
      <c r="O35" s="19">
        <f t="shared" si="1"/>
        <v>16482.86679483999</v>
      </c>
      <c r="P35" s="14"/>
      <c r="Q35" s="98">
        <f t="shared" si="2"/>
        <v>16482.86679483999</v>
      </c>
      <c r="R35" s="19">
        <f t="shared" si="3"/>
        <v>1.7442113255435945</v>
      </c>
    </row>
    <row r="36" spans="2:18" ht="24" customHeight="1">
      <c r="B36" s="113" t="s">
        <v>75</v>
      </c>
      <c r="C36" s="14">
        <v>0</v>
      </c>
      <c r="D36" s="14">
        <v>7363.597</v>
      </c>
      <c r="E36" s="87">
        <v>3997.826</v>
      </c>
      <c r="F36" s="87">
        <v>0</v>
      </c>
      <c r="G36" s="87">
        <v>743.161</v>
      </c>
      <c r="H36" s="87"/>
      <c r="I36" s="14">
        <v>8536.763</v>
      </c>
      <c r="J36" s="14">
        <v>0.036220999999999996</v>
      </c>
      <c r="K36" s="14"/>
      <c r="L36" s="14">
        <v>788.41957</v>
      </c>
      <c r="M36" s="19">
        <f t="shared" si="6"/>
        <v>21429.802791000002</v>
      </c>
      <c r="N36" s="85">
        <f>-M36</f>
        <v>-21429.802791000002</v>
      </c>
      <c r="O36" s="19">
        <f t="shared" si="1"/>
        <v>0</v>
      </c>
      <c r="P36" s="14"/>
      <c r="Q36" s="98">
        <f t="shared" si="2"/>
        <v>0</v>
      </c>
      <c r="R36" s="19">
        <f t="shared" si="3"/>
        <v>0</v>
      </c>
    </row>
    <row r="37" spans="2:18" ht="23.25" customHeight="1">
      <c r="B37" s="114" t="s">
        <v>76</v>
      </c>
      <c r="C37" s="14">
        <v>155.916</v>
      </c>
      <c r="D37" s="14">
        <v>144.56300000000002</v>
      </c>
      <c r="E37" s="87"/>
      <c r="F37" s="87"/>
      <c r="G37" s="87"/>
      <c r="H37" s="87"/>
      <c r="I37" s="14">
        <v>126.12099999999998</v>
      </c>
      <c r="J37" s="112"/>
      <c r="K37" s="14"/>
      <c r="L37" s="14"/>
      <c r="M37" s="19">
        <f t="shared" si="6"/>
        <v>426.6</v>
      </c>
      <c r="N37" s="14">
        <v>0</v>
      </c>
      <c r="O37" s="19">
        <f t="shared" si="1"/>
        <v>426.6</v>
      </c>
      <c r="P37" s="14"/>
      <c r="Q37" s="98">
        <f t="shared" si="2"/>
        <v>426.6</v>
      </c>
      <c r="R37" s="19">
        <f t="shared" si="3"/>
        <v>0.045142666062789154</v>
      </c>
    </row>
    <row r="38" spans="2:18" ht="20.25" customHeight="1">
      <c r="B38" s="64" t="s">
        <v>77</v>
      </c>
      <c r="C38" s="14">
        <v>2.667</v>
      </c>
      <c r="D38" s="14">
        <v>0.082</v>
      </c>
      <c r="E38" s="14"/>
      <c r="F38" s="14"/>
      <c r="G38" s="14">
        <v>0</v>
      </c>
      <c r="H38" s="14"/>
      <c r="I38" s="14"/>
      <c r="J38" s="14"/>
      <c r="K38" s="14"/>
      <c r="L38" s="14">
        <v>0</v>
      </c>
      <c r="M38" s="19">
        <f t="shared" si="6"/>
        <v>2.7489999999999997</v>
      </c>
      <c r="N38" s="85"/>
      <c r="O38" s="19">
        <f t="shared" si="1"/>
        <v>2.7489999999999997</v>
      </c>
      <c r="P38" s="14"/>
      <c r="Q38" s="98">
        <f t="shared" si="2"/>
        <v>2.7489999999999997</v>
      </c>
      <c r="R38" s="19">
        <f t="shared" si="3"/>
        <v>0.000290898239584171</v>
      </c>
    </row>
    <row r="39" spans="2:18" ht="20.25" customHeight="1">
      <c r="B39" s="115" t="s">
        <v>78</v>
      </c>
      <c r="C39" s="14">
        <v>20.834999999999997</v>
      </c>
      <c r="D39" s="14">
        <v>32.004999999999995</v>
      </c>
      <c r="E39" s="14">
        <v>0</v>
      </c>
      <c r="F39" s="14">
        <v>0</v>
      </c>
      <c r="G39" s="14">
        <v>0</v>
      </c>
      <c r="H39" s="14"/>
      <c r="I39" s="14">
        <v>60.081</v>
      </c>
      <c r="J39" s="14">
        <v>13.421000000000001</v>
      </c>
      <c r="K39" s="14"/>
      <c r="L39" s="14"/>
      <c r="M39" s="19">
        <f t="shared" si="6"/>
        <v>126.342</v>
      </c>
      <c r="N39" s="14"/>
      <c r="O39" s="19">
        <f t="shared" si="1"/>
        <v>126.342</v>
      </c>
      <c r="P39" s="14"/>
      <c r="Q39" s="98">
        <f t="shared" si="2"/>
        <v>126.342</v>
      </c>
      <c r="R39" s="19">
        <f t="shared" si="3"/>
        <v>0.013369467219186373</v>
      </c>
    </row>
    <row r="40" spans="2:18" ht="29.25" customHeight="1">
      <c r="B40" s="64" t="s">
        <v>79</v>
      </c>
      <c r="C40" s="14">
        <v>127.931691</v>
      </c>
      <c r="D40" s="14"/>
      <c r="E40" s="14"/>
      <c r="F40" s="14"/>
      <c r="G40" s="14"/>
      <c r="H40" s="14"/>
      <c r="I40" s="14"/>
      <c r="J40" s="14"/>
      <c r="K40" s="14"/>
      <c r="L40" s="14"/>
      <c r="M40" s="19">
        <f t="shared" si="6"/>
        <v>127.931691</v>
      </c>
      <c r="N40" s="14"/>
      <c r="O40" s="19">
        <f t="shared" si="1"/>
        <v>127.931691</v>
      </c>
      <c r="P40" s="14">
        <f>-O40</f>
        <v>-127.931691</v>
      </c>
      <c r="Q40" s="86">
        <f t="shared" si="2"/>
        <v>0</v>
      </c>
      <c r="R40" s="19">
        <f t="shared" si="3"/>
        <v>0</v>
      </c>
    </row>
    <row r="41" spans="2:18" ht="29.25" customHeight="1">
      <c r="B41" s="115" t="s">
        <v>80</v>
      </c>
      <c r="C41" s="14">
        <v>-658.7161619999999</v>
      </c>
      <c r="D41" s="14">
        <v>0.005211</v>
      </c>
      <c r="E41" s="14">
        <v>0</v>
      </c>
      <c r="F41" s="14"/>
      <c r="G41" s="14">
        <v>0</v>
      </c>
      <c r="H41" s="14"/>
      <c r="I41" s="14"/>
      <c r="J41" s="14"/>
      <c r="K41" s="14"/>
      <c r="L41" s="14"/>
      <c r="M41" s="19">
        <f t="shared" si="6"/>
        <v>-658.7109509999999</v>
      </c>
      <c r="N41" s="14"/>
      <c r="O41" s="19">
        <f t="shared" si="1"/>
        <v>-658.7109509999999</v>
      </c>
      <c r="P41" s="14"/>
      <c r="Q41" s="86">
        <f t="shared" si="2"/>
        <v>-658.7109509999999</v>
      </c>
      <c r="R41" s="19">
        <f t="shared" si="3"/>
        <v>-0.0697045674938942</v>
      </c>
    </row>
    <row r="42" spans="2:18" ht="57.75" customHeight="1">
      <c r="B42" s="115" t="s">
        <v>81</v>
      </c>
      <c r="C42" s="14">
        <v>-0.604</v>
      </c>
      <c r="D42" s="14">
        <v>8.726</v>
      </c>
      <c r="E42" s="14"/>
      <c r="F42" s="14"/>
      <c r="G42" s="14"/>
      <c r="H42" s="14"/>
      <c r="I42" s="14"/>
      <c r="J42" s="14"/>
      <c r="K42" s="14"/>
      <c r="L42" s="14"/>
      <c r="M42" s="19">
        <f>SUM(C42:L42)</f>
        <v>8.122000000000002</v>
      </c>
      <c r="N42" s="14"/>
      <c r="O42" s="19">
        <f>M42+N42</f>
        <v>8.122000000000002</v>
      </c>
      <c r="P42" s="14"/>
      <c r="Q42" s="86">
        <f>O42+P42</f>
        <v>8.122000000000002</v>
      </c>
      <c r="R42" s="19">
        <f t="shared" si="3"/>
        <v>0.0008594672615142372</v>
      </c>
    </row>
    <row r="43" spans="2:18" ht="54" customHeight="1">
      <c r="B43" s="115" t="s">
        <v>82</v>
      </c>
      <c r="C43" s="14">
        <v>6680.753</v>
      </c>
      <c r="D43" s="14">
        <v>582.2333639999999</v>
      </c>
      <c r="E43" s="14">
        <v>0</v>
      </c>
      <c r="F43" s="14">
        <v>3.9269999999999996</v>
      </c>
      <c r="G43" s="14">
        <v>0</v>
      </c>
      <c r="H43" s="14"/>
      <c r="I43" s="14">
        <v>156.22700000000032</v>
      </c>
      <c r="J43" s="116">
        <v>39.44799999999999</v>
      </c>
      <c r="K43" s="116"/>
      <c r="L43" s="14"/>
      <c r="M43" s="19">
        <f>SUM(C43:L43)</f>
        <v>7462.588363999999</v>
      </c>
      <c r="N43" s="14"/>
      <c r="O43" s="19">
        <f>M43+N43</f>
        <v>7462.588363999999</v>
      </c>
      <c r="P43" s="14"/>
      <c r="Q43" s="86">
        <f>O43+P43</f>
        <v>7462.588363999999</v>
      </c>
      <c r="R43" s="19">
        <f t="shared" si="3"/>
        <v>0.7896885477733426</v>
      </c>
    </row>
    <row r="44" spans="2:18" ht="36" customHeight="1">
      <c r="B44" s="115"/>
      <c r="C44" s="116"/>
      <c r="D44" s="14"/>
      <c r="E44" s="14"/>
      <c r="F44" s="14"/>
      <c r="G44" s="14"/>
      <c r="H44" s="14"/>
      <c r="I44" s="14"/>
      <c r="J44" s="14"/>
      <c r="K44" s="14"/>
      <c r="L44" s="14"/>
      <c r="M44" s="19"/>
      <c r="N44" s="14"/>
      <c r="O44" s="19"/>
      <c r="P44" s="14"/>
      <c r="Q44" s="86"/>
      <c r="R44" s="19"/>
    </row>
    <row r="45" spans="2:18" ht="12.7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8"/>
      <c r="M45" s="93"/>
      <c r="N45" s="17"/>
      <c r="O45" s="93"/>
      <c r="P45" s="17"/>
      <c r="Q45" s="83"/>
      <c r="R45" s="93"/>
    </row>
    <row r="46" spans="2:18" s="94" customFormat="1" ht="30.75" customHeight="1">
      <c r="B46" s="16" t="s">
        <v>83</v>
      </c>
      <c r="C46" s="17">
        <f>C47+C60+C63+C66</f>
        <v>94508.981471</v>
      </c>
      <c r="D46" s="17">
        <f aca="true" t="shared" si="8" ref="D46:L46">D47+D60+D63+D66+D67</f>
        <v>37455.979078</v>
      </c>
      <c r="E46" s="17">
        <f>E47+E60+E63+E66+E67</f>
        <v>36968.82820620001</v>
      </c>
      <c r="F46" s="17">
        <f t="shared" si="8"/>
        <v>568.4318470000001</v>
      </c>
      <c r="G46" s="17">
        <f>G47+G60+G63+G66+G67</f>
        <v>19429.403018999998</v>
      </c>
      <c r="H46" s="17">
        <f t="shared" si="8"/>
        <v>0</v>
      </c>
      <c r="I46" s="17">
        <f t="shared" si="8"/>
        <v>14226.454999999998</v>
      </c>
      <c r="J46" s="17">
        <f>J47+J60+J63+J66+J67</f>
        <v>53.683645999999996</v>
      </c>
      <c r="K46" s="17">
        <f t="shared" si="8"/>
        <v>30.610592999999998</v>
      </c>
      <c r="L46" s="93">
        <f t="shared" si="8"/>
        <v>1590.2350800000002</v>
      </c>
      <c r="M46" s="93">
        <f>SUM(C46:L46)</f>
        <v>204832.6079402</v>
      </c>
      <c r="N46" s="17">
        <f>N47+N60+N63+N66+N67</f>
        <v>-29384.663048279992</v>
      </c>
      <c r="O46" s="93">
        <f aca="true" t="shared" si="9" ref="O46:O66">M46+N46</f>
        <v>175447.94489192</v>
      </c>
      <c r="P46" s="17">
        <f>P47+P60+P63+P66+P67</f>
        <v>-2667.9467630000004</v>
      </c>
      <c r="Q46" s="83">
        <f aca="true" t="shared" si="10" ref="Q46:Q66">O46+P46</f>
        <v>172779.99812891998</v>
      </c>
      <c r="R46" s="93">
        <f aca="true" t="shared" si="11" ref="R46:R66">Q46/$Q$11*100</f>
        <v>18.283520295037903</v>
      </c>
    </row>
    <row r="47" spans="2:18" ht="19.5" customHeight="1">
      <c r="B47" s="20" t="s">
        <v>84</v>
      </c>
      <c r="C47" s="17">
        <f>SUM(C48:C52)+C59</f>
        <v>90542.363719</v>
      </c>
      <c r="D47" s="17">
        <f>D48+D49+D50+D51+D52+D59</f>
        <v>32108.143078</v>
      </c>
      <c r="E47" s="18">
        <f>E48+E49+E50+E51+E52+E59</f>
        <v>36986.396849200006</v>
      </c>
      <c r="F47" s="18">
        <f aca="true" t="shared" si="12" ref="F47:L47">F48+F49+F50+F51+F52+F59</f>
        <v>575.835114</v>
      </c>
      <c r="G47" s="18">
        <f t="shared" si="12"/>
        <v>19447.619021</v>
      </c>
      <c r="H47" s="18">
        <f t="shared" si="12"/>
        <v>0</v>
      </c>
      <c r="I47" s="17">
        <f>I48+I49+I50+I51+I52+I59</f>
        <v>13815.390999999998</v>
      </c>
      <c r="J47" s="17">
        <f t="shared" si="12"/>
        <v>53.683645999999996</v>
      </c>
      <c r="K47" s="21">
        <f t="shared" si="12"/>
        <v>30.610592999999998</v>
      </c>
      <c r="L47" s="17">
        <f t="shared" si="12"/>
        <v>833.7114200000001</v>
      </c>
      <c r="M47" s="19">
        <f aca="true" t="shared" si="13" ref="M47:M66">SUM(C47:L47)</f>
        <v>194393.7544402</v>
      </c>
      <c r="N47" s="17">
        <f>N48+N49+N50+N51+N52+N59</f>
        <v>-29329.659868279992</v>
      </c>
      <c r="O47" s="19">
        <f t="shared" si="9"/>
        <v>165064.09457192</v>
      </c>
      <c r="P47" s="17">
        <f>P48+P49+P50+P51+P52+P59</f>
        <v>0</v>
      </c>
      <c r="Q47" s="86">
        <f t="shared" si="10"/>
        <v>165064.09457192</v>
      </c>
      <c r="R47" s="19">
        <f t="shared" si="11"/>
        <v>17.467026020198855</v>
      </c>
    </row>
    <row r="48" spans="1:18" ht="23.25" customHeight="1">
      <c r="A48" s="117"/>
      <c r="B48" s="118" t="s">
        <v>85</v>
      </c>
      <c r="C48" s="119">
        <v>25280.739177</v>
      </c>
      <c r="D48" s="120">
        <v>15073.140549000002</v>
      </c>
      <c r="E48" s="96">
        <v>154.5659722</v>
      </c>
      <c r="F48" s="96">
        <v>72.916662</v>
      </c>
      <c r="G48" s="96">
        <v>164.797032</v>
      </c>
      <c r="H48" s="96"/>
      <c r="I48" s="22">
        <v>8139.482</v>
      </c>
      <c r="J48" s="120"/>
      <c r="K48" s="22"/>
      <c r="L48" s="120">
        <v>284.91002</v>
      </c>
      <c r="M48" s="19">
        <f t="shared" si="13"/>
        <v>49170.55141220001</v>
      </c>
      <c r="N48" s="15"/>
      <c r="O48" s="19">
        <f t="shared" si="9"/>
        <v>49170.55141220001</v>
      </c>
      <c r="P48" s="15"/>
      <c r="Q48" s="86">
        <f t="shared" si="10"/>
        <v>49170.55141220001</v>
      </c>
      <c r="R48" s="19">
        <f t="shared" si="11"/>
        <v>5.203210929498712</v>
      </c>
    </row>
    <row r="49" spans="1:18" ht="23.25" customHeight="1">
      <c r="A49" s="117"/>
      <c r="B49" s="118" t="s">
        <v>86</v>
      </c>
      <c r="C49" s="120">
        <v>2994.511604</v>
      </c>
      <c r="D49" s="120">
        <v>9378.073225999999</v>
      </c>
      <c r="E49" s="96">
        <v>245.949883</v>
      </c>
      <c r="F49" s="96">
        <v>17.457338</v>
      </c>
      <c r="G49" s="121">
        <v>14212.540147</v>
      </c>
      <c r="H49" s="96">
        <v>0</v>
      </c>
      <c r="I49" s="22">
        <v>3477.962</v>
      </c>
      <c r="J49" s="22"/>
      <c r="K49" s="22">
        <v>6.251679</v>
      </c>
      <c r="L49" s="22">
        <v>537.4064800000001</v>
      </c>
      <c r="M49" s="19">
        <f t="shared" si="13"/>
        <v>30870.152357</v>
      </c>
      <c r="N49" s="85">
        <v>-7932.606</v>
      </c>
      <c r="O49" s="19">
        <f t="shared" si="9"/>
        <v>22937.546357</v>
      </c>
      <c r="P49" s="15"/>
      <c r="Q49" s="86">
        <f t="shared" si="10"/>
        <v>22937.546357</v>
      </c>
      <c r="R49" s="19">
        <f t="shared" si="11"/>
        <v>2.4272433087055716</v>
      </c>
    </row>
    <row r="50" spans="1:18" ht="17.25" customHeight="1">
      <c r="A50" s="117"/>
      <c r="B50" s="118" t="s">
        <v>87</v>
      </c>
      <c r="C50" s="120">
        <v>8022.159996</v>
      </c>
      <c r="D50" s="120">
        <v>344.076</v>
      </c>
      <c r="E50" s="96">
        <v>1.405895</v>
      </c>
      <c r="F50" s="96">
        <v>0.022791</v>
      </c>
      <c r="G50" s="96">
        <v>1.191678</v>
      </c>
      <c r="H50" s="96">
        <v>0</v>
      </c>
      <c r="I50" s="22">
        <v>0.068</v>
      </c>
      <c r="J50" s="22">
        <v>0</v>
      </c>
      <c r="K50" s="120">
        <v>24.358914</v>
      </c>
      <c r="L50" s="22">
        <v>11.39492</v>
      </c>
      <c r="M50" s="19">
        <f t="shared" si="13"/>
        <v>8404.678193999998</v>
      </c>
      <c r="N50" s="85">
        <v>-32.017678280000005</v>
      </c>
      <c r="O50" s="19">
        <f t="shared" si="9"/>
        <v>8372.660515719997</v>
      </c>
      <c r="P50" s="15"/>
      <c r="Q50" s="86">
        <f>O50+P50</f>
        <v>8372.660515719997</v>
      </c>
      <c r="R50" s="19">
        <f t="shared" si="11"/>
        <v>0.8859920715383213</v>
      </c>
    </row>
    <row r="51" spans="1:18" ht="18.75" customHeight="1">
      <c r="A51" s="117"/>
      <c r="B51" s="118" t="s">
        <v>88</v>
      </c>
      <c r="C51" s="120">
        <v>2676.136811</v>
      </c>
      <c r="D51" s="120">
        <v>1296.59</v>
      </c>
      <c r="E51" s="96"/>
      <c r="F51" s="96">
        <v>3.159549</v>
      </c>
      <c r="G51" s="96"/>
      <c r="H51" s="96"/>
      <c r="I51" s="22">
        <v>152.398</v>
      </c>
      <c r="J51" s="120"/>
      <c r="K51" s="21"/>
      <c r="L51" s="120"/>
      <c r="M51" s="19">
        <f t="shared" si="13"/>
        <v>4128.28436</v>
      </c>
      <c r="N51" s="15"/>
      <c r="O51" s="19">
        <f t="shared" si="9"/>
        <v>4128.28436</v>
      </c>
      <c r="P51" s="15"/>
      <c r="Q51" s="86">
        <f t="shared" si="10"/>
        <v>4128.28436</v>
      </c>
      <c r="R51" s="19">
        <f t="shared" si="11"/>
        <v>0.43685363871475674</v>
      </c>
    </row>
    <row r="52" spans="1:18" ht="26.25" customHeight="1">
      <c r="A52" s="117"/>
      <c r="B52" s="122" t="s">
        <v>89</v>
      </c>
      <c r="C52" s="21">
        <f aca="true" t="shared" si="14" ref="C52:K52">SUM(C53:C58)</f>
        <v>51358.75988800001</v>
      </c>
      <c r="D52" s="21">
        <f t="shared" si="14"/>
        <v>6016.263302999999</v>
      </c>
      <c r="E52" s="21">
        <f t="shared" si="14"/>
        <v>36584.475099</v>
      </c>
      <c r="F52" s="21">
        <f t="shared" si="14"/>
        <v>482.278774</v>
      </c>
      <c r="G52" s="21">
        <f t="shared" si="14"/>
        <v>5069.090164</v>
      </c>
      <c r="H52" s="21">
        <f t="shared" si="14"/>
        <v>0</v>
      </c>
      <c r="I52" s="21">
        <f t="shared" si="14"/>
        <v>2021.7649999999996</v>
      </c>
      <c r="J52" s="21">
        <f>SUM(J53:J58)</f>
        <v>53.683645999999996</v>
      </c>
      <c r="K52" s="21">
        <f t="shared" si="14"/>
        <v>0</v>
      </c>
      <c r="L52" s="21">
        <f>L53+L54+L56+L58+L55</f>
        <v>0</v>
      </c>
      <c r="M52" s="19">
        <f t="shared" si="13"/>
        <v>101586.31587400002</v>
      </c>
      <c r="N52" s="21">
        <f>N53+N54+N56+N58+N55+N57</f>
        <v>-21270.825739999993</v>
      </c>
      <c r="O52" s="19">
        <f t="shared" si="9"/>
        <v>80315.49013400002</v>
      </c>
      <c r="P52" s="21">
        <f>P53+P54+P56+P58+P55</f>
        <v>0</v>
      </c>
      <c r="Q52" s="86">
        <f t="shared" si="10"/>
        <v>80315.49013400002</v>
      </c>
      <c r="R52" s="19">
        <f t="shared" si="11"/>
        <v>8.49895769054946</v>
      </c>
    </row>
    <row r="53" spans="1:18" ht="32.25" customHeight="1">
      <c r="A53" s="117"/>
      <c r="B53" s="123" t="s">
        <v>90</v>
      </c>
      <c r="C53" s="120">
        <v>15377.41947</v>
      </c>
      <c r="D53" s="22">
        <v>429.77653499999906</v>
      </c>
      <c r="E53" s="124">
        <v>0.036926</v>
      </c>
      <c r="F53" s="124">
        <v>69.728067</v>
      </c>
      <c r="G53" s="124">
        <v>4289.068644</v>
      </c>
      <c r="H53" s="124">
        <v>0</v>
      </c>
      <c r="I53" s="120">
        <v>260.126</v>
      </c>
      <c r="J53" s="120"/>
      <c r="K53" s="17"/>
      <c r="L53" s="22"/>
      <c r="M53" s="19">
        <f t="shared" si="13"/>
        <v>20426.155642</v>
      </c>
      <c r="N53" s="85">
        <v>-19530.472158999994</v>
      </c>
      <c r="O53" s="19">
        <f t="shared" si="9"/>
        <v>895.683483000008</v>
      </c>
      <c r="P53" s="15"/>
      <c r="Q53" s="86">
        <f t="shared" si="10"/>
        <v>895.683483000008</v>
      </c>
      <c r="R53" s="19">
        <f t="shared" si="11"/>
        <v>0.09478091976330344</v>
      </c>
    </row>
    <row r="54" spans="1:18" ht="15">
      <c r="A54" s="117"/>
      <c r="B54" s="125" t="s">
        <v>91</v>
      </c>
      <c r="C54" s="120">
        <v>7710.139769</v>
      </c>
      <c r="D54" s="22">
        <v>346.651404</v>
      </c>
      <c r="E54" s="96">
        <v>0.152418</v>
      </c>
      <c r="F54" s="96">
        <v>0.037798</v>
      </c>
      <c r="G54" s="96"/>
      <c r="H54" s="96"/>
      <c r="I54" s="22">
        <v>304.46599999999995</v>
      </c>
      <c r="J54" s="22">
        <v>0.704646</v>
      </c>
      <c r="K54" s="22"/>
      <c r="L54" s="22"/>
      <c r="M54" s="19">
        <f t="shared" si="13"/>
        <v>8362.152035000001</v>
      </c>
      <c r="N54" s="85">
        <v>-155.83944000000002</v>
      </c>
      <c r="O54" s="19">
        <f>M54+N54</f>
        <v>8206.312595000001</v>
      </c>
      <c r="P54" s="15"/>
      <c r="Q54" s="86">
        <f t="shared" si="10"/>
        <v>8206.312595000001</v>
      </c>
      <c r="R54" s="19">
        <f t="shared" si="11"/>
        <v>0.8683891914743219</v>
      </c>
    </row>
    <row r="55" spans="1:18" ht="38.25" customHeight="1">
      <c r="A55" s="117"/>
      <c r="B55" s="104" t="s">
        <v>92</v>
      </c>
      <c r="C55" s="120">
        <v>184.268975</v>
      </c>
      <c r="D55" s="22">
        <v>132.888</v>
      </c>
      <c r="E55" s="22"/>
      <c r="F55" s="22">
        <v>0</v>
      </c>
      <c r="G55" s="22"/>
      <c r="H55" s="96"/>
      <c r="I55" s="22">
        <v>60.735</v>
      </c>
      <c r="J55" s="22">
        <v>13.531</v>
      </c>
      <c r="K55" s="22"/>
      <c r="L55" s="22"/>
      <c r="M55" s="19">
        <f t="shared" si="13"/>
        <v>391.422975</v>
      </c>
      <c r="N55" s="85">
        <v>-38.263031</v>
      </c>
      <c r="O55" s="19">
        <f t="shared" si="9"/>
        <v>353.159944</v>
      </c>
      <c r="P55" s="84"/>
      <c r="Q55" s="114">
        <f t="shared" si="10"/>
        <v>353.159944</v>
      </c>
      <c r="R55" s="19">
        <f t="shared" si="11"/>
        <v>0.03737126446025625</v>
      </c>
    </row>
    <row r="56" spans="1:18" ht="15">
      <c r="A56" s="117"/>
      <c r="B56" s="125" t="s">
        <v>93</v>
      </c>
      <c r="C56" s="120">
        <v>17446.36889</v>
      </c>
      <c r="D56" s="22">
        <v>3557.502</v>
      </c>
      <c r="E56" s="96">
        <v>36583.368665</v>
      </c>
      <c r="F56" s="96">
        <v>401.292853</v>
      </c>
      <c r="G56" s="96">
        <v>778.260892</v>
      </c>
      <c r="H56" s="96"/>
      <c r="I56" s="22">
        <v>52.611</v>
      </c>
      <c r="J56" s="22"/>
      <c r="K56" s="22"/>
      <c r="L56" s="22"/>
      <c r="M56" s="19">
        <f t="shared" si="13"/>
        <v>58819.4043</v>
      </c>
      <c r="N56" s="15"/>
      <c r="O56" s="19">
        <f t="shared" si="9"/>
        <v>58819.4043</v>
      </c>
      <c r="P56" s="15"/>
      <c r="Q56" s="86">
        <f t="shared" si="10"/>
        <v>58819.4043</v>
      </c>
      <c r="R56" s="19">
        <f t="shared" si="11"/>
        <v>6.224249241273053</v>
      </c>
    </row>
    <row r="57" spans="1:18" ht="74.25" customHeight="1">
      <c r="A57" s="117"/>
      <c r="B57" s="104" t="s">
        <v>94</v>
      </c>
      <c r="C57" s="120">
        <v>8083.889014</v>
      </c>
      <c r="D57" s="22">
        <v>760.8553640000001</v>
      </c>
      <c r="E57" s="96"/>
      <c r="F57" s="96">
        <v>4.648049</v>
      </c>
      <c r="G57" s="96"/>
      <c r="H57" s="96"/>
      <c r="I57" s="22">
        <v>791.4339999999997</v>
      </c>
      <c r="J57" s="22">
        <v>39.44799999999999</v>
      </c>
      <c r="K57" s="22"/>
      <c r="L57" s="22"/>
      <c r="M57" s="19">
        <f t="shared" si="13"/>
        <v>9680.274427</v>
      </c>
      <c r="N57" s="90">
        <v>-1546.25111</v>
      </c>
      <c r="O57" s="19">
        <f t="shared" si="9"/>
        <v>8134.023317</v>
      </c>
      <c r="P57" s="15"/>
      <c r="Q57" s="86">
        <f t="shared" si="10"/>
        <v>8134.023317</v>
      </c>
      <c r="R57" s="19">
        <f t="shared" si="11"/>
        <v>0.8607395648060749</v>
      </c>
    </row>
    <row r="58" spans="1:18" ht="15">
      <c r="A58" s="117"/>
      <c r="B58" s="125" t="s">
        <v>95</v>
      </c>
      <c r="C58" s="120">
        <v>2556.67377</v>
      </c>
      <c r="D58" s="22">
        <v>788.5899999999999</v>
      </c>
      <c r="E58" s="96">
        <v>0.91709</v>
      </c>
      <c r="F58" s="96">
        <v>6.572007</v>
      </c>
      <c r="G58" s="96">
        <v>1.760628</v>
      </c>
      <c r="H58" s="96"/>
      <c r="I58" s="22">
        <v>552.393</v>
      </c>
      <c r="J58" s="22">
        <v>0</v>
      </c>
      <c r="K58" s="22"/>
      <c r="L58" s="22"/>
      <c r="M58" s="19">
        <f t="shared" si="13"/>
        <v>3906.9064949999997</v>
      </c>
      <c r="N58" s="15"/>
      <c r="O58" s="19">
        <f t="shared" si="9"/>
        <v>3906.9064949999997</v>
      </c>
      <c r="P58" s="15"/>
      <c r="Q58" s="86">
        <f t="shared" si="10"/>
        <v>3906.9064949999997</v>
      </c>
      <c r="R58" s="19">
        <f t="shared" si="11"/>
        <v>0.4134275087724496</v>
      </c>
    </row>
    <row r="59" spans="1:18" s="15" customFormat="1" ht="31.5" customHeight="1">
      <c r="A59" s="126"/>
      <c r="B59" s="127" t="s">
        <v>96</v>
      </c>
      <c r="C59" s="120">
        <v>210.056243</v>
      </c>
      <c r="D59" s="22">
        <v>0</v>
      </c>
      <c r="E59" s="96">
        <v>0</v>
      </c>
      <c r="F59" s="96"/>
      <c r="G59" s="96"/>
      <c r="H59" s="96"/>
      <c r="I59" s="22">
        <v>23.716</v>
      </c>
      <c r="J59" s="19">
        <v>0</v>
      </c>
      <c r="K59" s="19"/>
      <c r="L59" s="22"/>
      <c r="M59" s="19">
        <f t="shared" si="13"/>
        <v>233.772243</v>
      </c>
      <c r="N59" s="85">
        <v>-94.21045000000001</v>
      </c>
      <c r="O59" s="19">
        <f t="shared" si="9"/>
        <v>139.561793</v>
      </c>
      <c r="Q59" s="86">
        <f t="shared" si="10"/>
        <v>139.561793</v>
      </c>
      <c r="R59" s="19">
        <f t="shared" si="11"/>
        <v>0.014768381192037282</v>
      </c>
    </row>
    <row r="60" spans="1:18" ht="19.5" customHeight="1">
      <c r="A60" s="117"/>
      <c r="B60" s="20" t="s">
        <v>97</v>
      </c>
      <c r="C60" s="19">
        <f>SUM(C61:C62)</f>
        <v>2934.054193</v>
      </c>
      <c r="D60" s="19">
        <f>D61+D62</f>
        <v>4252.909</v>
      </c>
      <c r="E60" s="97">
        <f aca="true" t="shared" si="15" ref="E60:L60">E61+E62</f>
        <v>0.260818</v>
      </c>
      <c r="F60" s="97">
        <f t="shared" si="15"/>
        <v>0.264658</v>
      </c>
      <c r="G60" s="97">
        <f t="shared" si="15"/>
        <v>0.049046</v>
      </c>
      <c r="H60" s="97">
        <f t="shared" si="15"/>
        <v>0</v>
      </c>
      <c r="I60" s="19">
        <f>I61+I62</f>
        <v>429.373</v>
      </c>
      <c r="J60" s="19">
        <f t="shared" si="15"/>
        <v>0</v>
      </c>
      <c r="K60" s="22">
        <f t="shared" si="15"/>
        <v>0</v>
      </c>
      <c r="L60" s="19">
        <f t="shared" si="15"/>
        <v>714.5404800000002</v>
      </c>
      <c r="M60" s="19">
        <f t="shared" si="13"/>
        <v>8331.451195</v>
      </c>
      <c r="N60" s="19">
        <f>N61+N62</f>
        <v>-13.02</v>
      </c>
      <c r="O60" s="19">
        <f t="shared" si="9"/>
        <v>8318.431195</v>
      </c>
      <c r="P60" s="15">
        <f>P61+P62</f>
        <v>-38.072</v>
      </c>
      <c r="Q60" s="86">
        <f>O60+P60</f>
        <v>8280.359194999999</v>
      </c>
      <c r="R60" s="19">
        <f t="shared" si="11"/>
        <v>0.8762247773554397</v>
      </c>
    </row>
    <row r="61" spans="1:18" ht="19.5" customHeight="1">
      <c r="A61" s="117"/>
      <c r="B61" s="125" t="s">
        <v>98</v>
      </c>
      <c r="C61" s="22">
        <v>2742.9821</v>
      </c>
      <c r="D61" s="120">
        <v>3977.917</v>
      </c>
      <c r="E61" s="96">
        <v>0.260818</v>
      </c>
      <c r="F61" s="96">
        <v>0.264658</v>
      </c>
      <c r="G61" s="96">
        <v>0.049046</v>
      </c>
      <c r="H61" s="96"/>
      <c r="I61" s="22">
        <v>429.373</v>
      </c>
      <c r="J61" s="22"/>
      <c r="K61" s="19">
        <v>0</v>
      </c>
      <c r="L61" s="120">
        <v>714.5404800000002</v>
      </c>
      <c r="M61" s="19">
        <f t="shared" si="13"/>
        <v>7865.387102000001</v>
      </c>
      <c r="N61" s="19">
        <v>-13.02</v>
      </c>
      <c r="O61" s="19">
        <f t="shared" si="9"/>
        <v>7852.367102</v>
      </c>
      <c r="P61" s="15"/>
      <c r="Q61" s="86">
        <f t="shared" si="10"/>
        <v>7852.367102</v>
      </c>
      <c r="R61" s="19">
        <f t="shared" si="11"/>
        <v>0.830934800487617</v>
      </c>
    </row>
    <row r="62" spans="1:18" ht="19.5" customHeight="1">
      <c r="A62" s="117"/>
      <c r="B62" s="125" t="s">
        <v>99</v>
      </c>
      <c r="C62" s="22">
        <v>191.072093</v>
      </c>
      <c r="D62" s="120">
        <v>274.992</v>
      </c>
      <c r="E62" s="124"/>
      <c r="F62" s="124">
        <v>0</v>
      </c>
      <c r="G62" s="124"/>
      <c r="H62" s="124"/>
      <c r="I62" s="22">
        <v>0</v>
      </c>
      <c r="J62" s="19"/>
      <c r="K62" s="19"/>
      <c r="L62" s="120"/>
      <c r="M62" s="19">
        <f t="shared" si="13"/>
        <v>466.064093</v>
      </c>
      <c r="N62" s="90"/>
      <c r="O62" s="19">
        <f t="shared" si="9"/>
        <v>466.064093</v>
      </c>
      <c r="P62" s="15">
        <v>-38.072</v>
      </c>
      <c r="Q62" s="86">
        <f t="shared" si="10"/>
        <v>427.992093</v>
      </c>
      <c r="R62" s="19">
        <f t="shared" si="11"/>
        <v>0.04528997686782278</v>
      </c>
    </row>
    <row r="63" spans="1:18" ht="23.25" customHeight="1">
      <c r="A63" s="117"/>
      <c r="B63" s="20" t="s">
        <v>79</v>
      </c>
      <c r="C63" s="21">
        <f>C64+C65</f>
        <v>1336.915763</v>
      </c>
      <c r="D63" s="21">
        <f>D64+D65</f>
        <v>1288.7440000000001</v>
      </c>
      <c r="E63" s="21">
        <f>E64+E65</f>
        <v>0</v>
      </c>
      <c r="F63" s="21">
        <f>F64+F65</f>
        <v>0</v>
      </c>
      <c r="G63" s="21">
        <f>G64+G65</f>
        <v>0</v>
      </c>
      <c r="H63" s="124"/>
      <c r="I63" s="21">
        <f>I64+I65</f>
        <v>4.215</v>
      </c>
      <c r="J63" s="19"/>
      <c r="K63" s="19">
        <f>K64+K65</f>
        <v>0</v>
      </c>
      <c r="L63" s="21">
        <f>L64+L65</f>
        <v>41.98318</v>
      </c>
      <c r="M63" s="19">
        <f t="shared" si="13"/>
        <v>2671.8579430000004</v>
      </c>
      <c r="N63" s="21">
        <f>N64+N65</f>
        <v>-41.98318</v>
      </c>
      <c r="O63" s="19">
        <f t="shared" si="9"/>
        <v>2629.8747630000003</v>
      </c>
      <c r="P63" s="21">
        <f>P64+P65</f>
        <v>-2629.8747630000003</v>
      </c>
      <c r="Q63" s="86">
        <f t="shared" si="10"/>
        <v>0</v>
      </c>
      <c r="R63" s="19">
        <f t="shared" si="11"/>
        <v>0</v>
      </c>
    </row>
    <row r="64" spans="1:18" ht="15">
      <c r="A64" s="117"/>
      <c r="B64" s="128" t="s">
        <v>100</v>
      </c>
      <c r="C64" s="23">
        <v>38.161</v>
      </c>
      <c r="D64" s="120">
        <v>0</v>
      </c>
      <c r="E64" s="124">
        <v>0</v>
      </c>
      <c r="F64" s="124">
        <v>0</v>
      </c>
      <c r="G64" s="124"/>
      <c r="H64" s="124">
        <v>0</v>
      </c>
      <c r="I64" s="120"/>
      <c r="J64" s="19"/>
      <c r="K64" s="19"/>
      <c r="L64" s="120"/>
      <c r="M64" s="19">
        <f t="shared" si="13"/>
        <v>38.161</v>
      </c>
      <c r="N64" s="15"/>
      <c r="O64" s="19">
        <f t="shared" si="9"/>
        <v>38.161</v>
      </c>
      <c r="P64" s="15">
        <f>-O64</f>
        <v>-38.161</v>
      </c>
      <c r="Q64" s="86"/>
      <c r="R64" s="19">
        <f t="shared" si="11"/>
        <v>0</v>
      </c>
    </row>
    <row r="65" spans="1:18" ht="19.5" customHeight="1">
      <c r="A65" s="117"/>
      <c r="B65" s="128" t="s">
        <v>101</v>
      </c>
      <c r="C65" s="120">
        <v>1298.754763</v>
      </c>
      <c r="D65" s="120">
        <v>1288.7440000000001</v>
      </c>
      <c r="E65" s="124">
        <v>0</v>
      </c>
      <c r="F65" s="124">
        <v>0</v>
      </c>
      <c r="G65" s="124"/>
      <c r="H65" s="124">
        <v>0</v>
      </c>
      <c r="I65" s="120">
        <v>4.215</v>
      </c>
      <c r="J65" s="19"/>
      <c r="K65" s="19"/>
      <c r="L65" s="120">
        <v>41.98318</v>
      </c>
      <c r="M65" s="19">
        <f t="shared" si="13"/>
        <v>2633.6969430000004</v>
      </c>
      <c r="N65" s="85">
        <v>-41.98318</v>
      </c>
      <c r="O65" s="19">
        <f t="shared" si="9"/>
        <v>2591.713763</v>
      </c>
      <c r="P65" s="15">
        <f>-O65</f>
        <v>-2591.713763</v>
      </c>
      <c r="Q65" s="86">
        <f t="shared" si="10"/>
        <v>0</v>
      </c>
      <c r="R65" s="19">
        <f t="shared" si="11"/>
        <v>0</v>
      </c>
    </row>
    <row r="66" spans="1:18" ht="34.5" customHeight="1">
      <c r="A66" s="117"/>
      <c r="B66" s="129" t="s">
        <v>102</v>
      </c>
      <c r="C66" s="120">
        <v>-304.352204</v>
      </c>
      <c r="D66" s="120">
        <v>-193.81699999999998</v>
      </c>
      <c r="E66" s="124">
        <v>-17.829461</v>
      </c>
      <c r="F66" s="124">
        <v>-7.667925</v>
      </c>
      <c r="G66" s="124">
        <v>-18.265048</v>
      </c>
      <c r="H66" s="124"/>
      <c r="I66" s="124">
        <v>-22.524</v>
      </c>
      <c r="J66" s="19"/>
      <c r="K66" s="120"/>
      <c r="L66" s="120"/>
      <c r="M66" s="19">
        <f t="shared" si="13"/>
        <v>-564.4556379999999</v>
      </c>
      <c r="N66" s="15"/>
      <c r="O66" s="19">
        <f t="shared" si="9"/>
        <v>-564.4556379999999</v>
      </c>
      <c r="P66" s="15"/>
      <c r="Q66" s="86">
        <f t="shared" si="10"/>
        <v>-564.4556379999999</v>
      </c>
      <c r="R66" s="19">
        <f t="shared" si="11"/>
        <v>-0.05973050251639146</v>
      </c>
    </row>
    <row r="67" spans="2:18" ht="12" customHeight="1">
      <c r="B67" s="129"/>
      <c r="C67" s="120"/>
      <c r="D67" s="120"/>
      <c r="E67" s="124"/>
      <c r="F67" s="124"/>
      <c r="G67" s="124"/>
      <c r="H67" s="124"/>
      <c r="I67" s="17"/>
      <c r="J67" s="19"/>
      <c r="K67" s="120"/>
      <c r="L67" s="120"/>
      <c r="M67" s="19"/>
      <c r="N67" s="15"/>
      <c r="O67" s="19"/>
      <c r="P67" s="15"/>
      <c r="Q67" s="86"/>
      <c r="R67" s="19"/>
    </row>
    <row r="68" spans="2:18" ht="34.5" customHeight="1" thickBot="1">
      <c r="B68" s="130" t="s">
        <v>103</v>
      </c>
      <c r="C68" s="131">
        <f>C19-C46</f>
        <v>-19732.330778000003</v>
      </c>
      <c r="D68" s="131">
        <f>D19-D46</f>
        <v>3300.346497000013</v>
      </c>
      <c r="E68" s="132">
        <f>E19-E46</f>
        <v>363.5811437999946</v>
      </c>
      <c r="F68" s="132">
        <f>F19-F46</f>
        <v>748.3100059999997</v>
      </c>
      <c r="G68" s="132">
        <f>G19-G46</f>
        <v>128.35987300000124</v>
      </c>
      <c r="H68" s="132">
        <f>H19-H46</f>
        <v>0</v>
      </c>
      <c r="I68" s="131">
        <f>I19-I46</f>
        <v>661.4950000000026</v>
      </c>
      <c r="J68" s="131">
        <f>J19-J46</f>
        <v>-0.7784249999999986</v>
      </c>
      <c r="K68" s="131">
        <f>K19-K46</f>
        <v>38.69337512</v>
      </c>
      <c r="L68" s="131">
        <f>L19-L46</f>
        <v>20.601390000000038</v>
      </c>
      <c r="M68" s="131">
        <f>SUM(C68:L68)</f>
        <v>-14471.721918079993</v>
      </c>
      <c r="N68" s="133">
        <f>N19-N46</f>
        <v>0</v>
      </c>
      <c r="O68" s="131">
        <f>O19-O46</f>
        <v>-14471.721918079973</v>
      </c>
      <c r="P68" s="131">
        <f>P19-P46</f>
        <v>2540.015072</v>
      </c>
      <c r="Q68" s="134">
        <f>Q19-Q46</f>
        <v>-11931.706846079964</v>
      </c>
      <c r="R68" s="135">
        <f>Q68/$Q$11*100</f>
        <v>-1.2626091366893646</v>
      </c>
    </row>
    <row r="69" spans="2:18" ht="15.75" customHeight="1" thickTop="1">
      <c r="B69" s="24" t="s">
        <v>104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2018-08-22T13:32:13Z</cp:lastPrinted>
  <dcterms:created xsi:type="dcterms:W3CDTF">2018-08-22T13:19:16Z</dcterms:created>
  <dcterms:modified xsi:type="dcterms:W3CDTF">2018-08-22T13:32:24Z</dcterms:modified>
  <cp:category/>
  <cp:version/>
  <cp:contentType/>
  <cp:contentStatus/>
</cp:coreProperties>
</file>