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ugust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'[1]data input'!#REF!</definedName>
    <definedName name="___bas2">'[1]data input'!#REF!</definedName>
    <definedName name="___bas3">'[1]data input'!#REF!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PI97">'[3]REER Forecast'!#REF!</definedName>
    <definedName name="___RES2">'[2]RES'!#REF!</definedName>
    <definedName name="___rge1">#REF!</definedName>
    <definedName name="___som1">'[1]data input'!#REF!</definedName>
    <definedName name="___som2">'[1]data input'!#REF!</definedName>
    <definedName name="___som3">'[1]data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'[6]EU2DBase'!#REF!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'[12]INT_RATES_old'!$A$1:$I$34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'[6]EU2DBase'!$C$1:$F$196</definedName>
    <definedName name="__UKR2">'[6]EU2DBase'!$G$1:$U$196</definedName>
    <definedName name="__UKR3">'[6]EU2DBase'!#REF!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'[12]INT_RATES_old'!$A$1:$I$34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'[6]EU2DBase'!$C$1:$F$196</definedName>
    <definedName name="_UKR2">'[6]EU2DBase'!$G$1:$U$196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'[15]LINK'!$A$1:$A$42</definedName>
    <definedName name="a_11">WEO '[15]LINK'!$A$1:$A$42</definedName>
    <definedName name="a_14">#REF!</definedName>
    <definedName name="a_15">WEO '[15]LINK'!$A$1:$A$42</definedName>
    <definedName name="a_17">WEO '[15]LINK'!$A$1:$A$42</definedName>
    <definedName name="a_2">#REF!</definedName>
    <definedName name="a_20">WEO '[15]LINK'!$A$1:$A$42</definedName>
    <definedName name="a_22">WEO '[15]LINK'!$A$1:$A$42</definedName>
    <definedName name="a_24">WEO '[15]LINK'!$A$1:$A$42</definedName>
    <definedName name="a_25">#REF!</definedName>
    <definedName name="a_28">WEO '[15]LINK'!$A$1:$A$42</definedName>
    <definedName name="a_37">WEO '[15]LINK'!$A$1:$A$42</definedName>
    <definedName name="a_38">WEO '[15]LINK'!$A$1:$A$42</definedName>
    <definedName name="a_46">WEO '[15]LINK'!$A$1:$A$42</definedName>
    <definedName name="a_47">WEO '[15]LINK'!$A$1:$A$42</definedName>
    <definedName name="a_49">WEO '[15]LINK'!$A$1:$A$42</definedName>
    <definedName name="a_54">WEO '[15]LINK'!$A$1:$A$42</definedName>
    <definedName name="a_55">WEO '[15]LINK'!$A$1:$A$42</definedName>
    <definedName name="a_56">WEO '[15]LINK'!$A$1:$A$42</definedName>
    <definedName name="a_57">WEO '[15]LINK'!$A$1:$A$42</definedName>
    <definedName name="a_61">WEO '[15]LINK'!$A$1:$A$42</definedName>
    <definedName name="a_64">WEO '[15]LINK'!$A$1:$A$42</definedName>
    <definedName name="a_65">WEO '[15]LINK'!$A$1:$A$42</definedName>
    <definedName name="a_66">WEO '[15]LINK'!$A$1:$A$42</definedName>
    <definedName name="a47">WEO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'[15]LINK'!$A$1:$A$42</definedName>
    <definedName name="CHART2_11">#REF!</definedName>
    <definedName name="chart2_15">WEO '[15]LINK'!$A$1:$A$42</definedName>
    <definedName name="chart2_17">WEO '[15]LINK'!$A$1:$A$42</definedName>
    <definedName name="chart2_20">WEO '[15]LINK'!$A$1:$A$42</definedName>
    <definedName name="chart2_22">WEO '[15]LINK'!$A$1:$A$42</definedName>
    <definedName name="chart2_24">WEO '[15]LINK'!$A$1:$A$42</definedName>
    <definedName name="chart2_28">WEO '[15]LINK'!$A$1:$A$42</definedName>
    <definedName name="chart2_37">WEO '[15]LINK'!$A$1:$A$42</definedName>
    <definedName name="chart2_38">WEO '[15]LINK'!$A$1:$A$42</definedName>
    <definedName name="chart2_46">WEO '[15]LINK'!$A$1:$A$42</definedName>
    <definedName name="chart2_47">WEO '[15]LINK'!$A$1:$A$42</definedName>
    <definedName name="chart2_49">WEO '[15]LINK'!$A$1:$A$42</definedName>
    <definedName name="chart2_54">WEO '[15]LINK'!$A$1:$A$42</definedName>
    <definedName name="chart2_55">WEO '[15]LINK'!$A$1:$A$42</definedName>
    <definedName name="chart2_56">WEO '[15]LINK'!$A$1:$A$42</definedName>
    <definedName name="chart2_57">WEO '[15]LINK'!$A$1:$A$42</definedName>
    <definedName name="chart2_61">WEO '[15]LINK'!$A$1:$A$42</definedName>
    <definedName name="chart2_64">WEO '[15]LINK'!$A$1:$A$42</definedName>
    <definedName name="chart2_65">WEO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'[3]REER Forecast'!#REF!</definedName>
    <definedName name="CPIindex">'[3]REER Forecast'!#REF!</definedName>
    <definedName name="CPImonth">'[3]REER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'[40]EU2DBase'!$B$14:$B$31</definedName>
    <definedName name="DATESATKM">#REF!</definedName>
    <definedName name="DATESM">'[40]EU2DBase'!$B$88:$B$196</definedName>
    <definedName name="DATESMTKM">#REF!</definedName>
    <definedName name="DATESQ">'[40]EU2DBase'!$B$49:$B$72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WEO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'[42]NPV_base'!#REF!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'[42]NPV_base'!#REF!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'[59]Q2'!$E$63:$AH$63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'[60]CAgds'!$D$14:$BO$14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'[60]CAinc'!$D$14:$BO$14</definedName>
    <definedName name="MISC3">#REF!</definedName>
    <definedName name="MISC4">'[2]OUTPUT'!#REF!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'[40]EU2DBase'!#REF!</definedName>
    <definedName name="NAMESM">'[40]EU2DBase'!#REF!</definedName>
    <definedName name="NAMESQ">'[40]EU2DBase'!#REF!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'[59]Q2'!$E$47:$AH$47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'august 2016'!$B$2:$R$67</definedName>
    <definedName name="PRINT_AREA_MI">'[40]EU2DBase'!$C$12:$U$156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'august 2016'!$9:$14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'[15]LINK'!$A$1:$A$42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'[12]SEI_OLD'!$A$1:$G$59</definedName>
    <definedName name="Table_1_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0____Mozambique____Medium_Term_External_Debt__1997_2015">#REF!</definedName>
    <definedName name="Table_10_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1__Armenia___Average_Monthly_Wages_in_the_State_Sector__1994_99__1">'[12]WAGES_old'!$A$1:$F$63</definedName>
    <definedName name="Table_12.__Armenia__Labor_Force__Employment__and_Unemployment__1994_99">'[12]EMPLOY_old'!$A$1:$H$53</definedName>
    <definedName name="Table_12___Armenia__Labor_Force__Employment__and_Unemployment__1994_99">'[12]EMPLOY_old'!$A$1:$H$53</definedName>
    <definedName name="Table_13._Armenia___Employment_in_the_Public_Sector__1994_99">'[12]EMPL_PUBL_old'!$A$1:$F$27</definedName>
    <definedName name="Table_13_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4__Armenia___Budgetary_Sector_Employment__1994_99">'[12]EMPL_BUDG_old'!$A$1:$K$17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'[12]EXPEN_old'!$A$1:$F$25</definedName>
    <definedName name="Table_19_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'[12]NGDP_R_old'!$A$1:$L$35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'[12]TAX_REV_old'!$A$1:$F$24</definedName>
    <definedName name="Table_20__Armenia___Composition_of_Tax_Revenues_in_Consolidated_Government_Budget__1994_99">'[12]TAX_REV_old'!$A$1:$F$24</definedName>
    <definedName name="Table_21._Armenia___Accounts_of_the_Central_Bank__1994_99">'[12]CBANK_old'!$A$1:$U$46</definedName>
    <definedName name="Table_21__Armenia___Accounts_of_the_Central_Bank__1994_99">'[12]CBANK_old'!$A$1:$U$46</definedName>
    <definedName name="Table_22._Armenia___Monetary_Survey__1994_99">'[12]MSURVEY_old'!$A$1:$Q$52</definedName>
    <definedName name="Table_22_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3__Armenia___Commercial_Banks___Interest_Rates_for_Loans_and_Deposits_in_Drams_and_U_S__Dollars__1996_99">'[12]INT_RATES_old'!$A$1:$R$32</definedName>
    <definedName name="Table_24._Armenia___Treasury_Bills__1995_99">'[12]Tbill_old'!$A$1:$U$31</definedName>
    <definedName name="Table_24_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5__Armenia___Quarterly_Balance_of_Payments_and_External_Financing__1995_99">'[12]BOP_Q_OLD'!$A$1:$F$74</definedName>
    <definedName name="Table_26._Armenia___Summary_External_Debt_Data__1995_99">'[12]EXTDEBT_OLD'!$A$1:$F$45</definedName>
    <definedName name="Table_26__Armenia___Summary_External_Debt_Data__1995_99">'[12]EXTDEBT_OLD'!$A$1:$F$45</definedName>
    <definedName name="Table_27.__Armenia___Commodity_Composition_of_Trade__1995_99">'[12]COMP_TRADE'!$A$1:$F$29</definedName>
    <definedName name="Table_27___Armenia___Commodity_Composition_of_Trade__1995_99">'[12]COMP_TRADE'!$A$1:$F$29</definedName>
    <definedName name="Table_28._Armenia___Direction_of_Trade__1995_99">'[12]DOT'!$A$1:$F$66</definedName>
    <definedName name="Table_28__Armenia___Direction_of_Trade__1995_99">'[12]DOT'!$A$1:$F$66</definedName>
    <definedName name="Table_29._Armenia___Incorporatized_and_Partially_Privatized_Enterprises__1994_99">'[12]PRIVATE_OLD'!$A$1:$G$29</definedName>
    <definedName name="Table_29_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'[12]GDP_q_old'!$A$1:$P$31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'[12]BNKIND_old'!$A$1:$M$16</definedName>
    <definedName name="Table_30__Armenia___Banking_System_Indicators__1997_99">'[12]BNKIND_old'!$A$1:$M$16</definedName>
    <definedName name="Table_31._Armenia___Banking_Sector_Loans__1996_99">'[12]BNKLOANS_old'!$A$1:$O$40</definedName>
    <definedName name="Table_31__Armenia___Banking_Sector_Loans__1996_99">'[12]BNKLOANS_old'!$A$1:$O$40</definedName>
    <definedName name="Table_32._Armenia___Total_Electricity_Generation__Distribution_and_Collection__1994_99">'[12]ELECTR_old'!$A$1:$F$51</definedName>
    <definedName name="Table_32__Armenia___Total_Electricity_Generation__Distribution_and_Collection__1994_99">'[12]ELECTR_old'!$A$1:$F$51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'[12]taxrevSum'!$A$1:$F$52</definedName>
    <definedName name="Table_34_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___Moldova____Monetary_Survey_and_Projections__1994_98_1">#REF!</definedName>
    <definedName name="Table_4_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_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6___Moldova__Balance_of_Payments__1994_98">#REF!</definedName>
    <definedName name="Table_6__Armenia___Production_of_Selected_Industrial_Commodities__1994_99">'[12]INDCOM_old'!$A$1:$L$31</definedName>
    <definedName name="Table_7._Armenia___Consumer_Prices__1994_99">'[12]CPI_old'!$A$1:$I$102</definedName>
    <definedName name="Table_7__Armenia___Consumer_Prices__1994_99">'[12]CPI_old'!$A$1:$I$102</definedName>
    <definedName name="Table_8.__Armenia___Selected_Energy_Prices__1994_99__1">'[12]ENERGY_old'!$A$1:$AF$25</definedName>
    <definedName name="Table_8___Armenia___Selected_Energy_Prices__1994_99__1">'[12]ENERGY_old'!$A$1:$AF$25</definedName>
    <definedName name="Table_9._Armenia___Regulated_Prices_for_Main_Commodities_and_Services__1994_99__1">'[12]MAINCOM_old '!$A$1:$H$20</definedName>
    <definedName name="Table_9__Armenia___Regulated_Prices_for_Main_Commodities_and_Services__1994_99__1">'[12]MAINCOM_old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'[40]EU2DBase'!$C$1:$F$196</definedName>
    <definedName name="UKR2">'[40]EU2DBase'!$G$1:$U$196</definedName>
    <definedName name="UKR3">'[40]EU2DBase'!#REF!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'[60]CAgds'!$D$12:$BO$12</definedName>
    <definedName name="XGS">#REF!</definedName>
    <definedName name="xinc">'[23]CAinc'!$D$12:$BO$12</definedName>
    <definedName name="xinc_11">'[60]CAinc'!$D$12:$BO$12</definedName>
    <definedName name="xnfs">'[23]CAnfs'!$D$12:$BO$12</definedName>
    <definedName name="xnfs_11">'[60]CAnfs'!$D$12:$BO$12</definedName>
    <definedName name="XOF">#REF!</definedName>
    <definedName name="xr">#REF!</definedName>
    <definedName name="xxWRS_1">WEO '[15]LINK'!$A$1:$A$42</definedName>
    <definedName name="xxWRS_1_15">WEO '[15]LINK'!$A$1:$A$42</definedName>
    <definedName name="xxWRS_1_17">WEO '[15]LINK'!$A$1:$A$42</definedName>
    <definedName name="xxWRS_1_2">#REF!</definedName>
    <definedName name="xxWRS_1_20">WEO '[15]LINK'!$A$1:$A$42</definedName>
    <definedName name="xxWRS_1_22">WEO '[15]LINK'!$A$1:$A$42</definedName>
    <definedName name="xxWRS_1_24">WEO '[15]LINK'!$A$1:$A$42</definedName>
    <definedName name="xxWRS_1_28">WEO '[15]LINK'!$A$1:$A$42</definedName>
    <definedName name="xxWRS_1_37">WEO '[15]LINK'!$A$1:$A$42</definedName>
    <definedName name="xxWRS_1_38">WEO '[15]LINK'!$A$1:$A$42</definedName>
    <definedName name="xxWRS_1_46">WEO '[15]LINK'!$A$1:$A$42</definedName>
    <definedName name="xxWRS_1_47">WEO '[15]LINK'!$A$1:$A$42</definedName>
    <definedName name="xxWRS_1_49">WEO '[15]LINK'!$A$1:$A$42</definedName>
    <definedName name="xxWRS_1_54">WEO '[15]LINK'!$A$1:$A$42</definedName>
    <definedName name="xxWRS_1_55">WEO '[15]LINK'!$A$1:$A$42</definedName>
    <definedName name="xxWRS_1_56">WEO '[15]LINK'!$A$1:$A$42</definedName>
    <definedName name="xxWRS_1_57">WEO '[15]LINK'!$A$1:$A$42</definedName>
    <definedName name="xxWRS_1_61">WEO '[15]LINK'!$A$1:$A$42</definedName>
    <definedName name="xxWRS_1_63">WEO '[15]LINK'!$A$1:$A$42</definedName>
    <definedName name="xxWRS_1_64">WEO '[15]LINK'!$A$1:$A$42</definedName>
    <definedName name="xxWRS_1_65">WEO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<sst xmlns="http://schemas.openxmlformats.org/spreadsheetml/2006/main" count="110" uniqueCount="102">
  <si>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</si>
  <si>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01.01 - 31.08.2016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</si>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</sst>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"/>
    <numFmt numFmtId="170" formatCode="#,##0.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Alignment="1" applyProtection="1">
      <alignment horizontal="center"/>
      <protection locked="0"/>
    </xf>
    <xf numFmtId="167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7" fontId="7" fillId="33" borderId="0" xfId="0" applyNumberFormat="1" applyFont="1" applyFill="1" applyBorder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 locked="0"/>
    </xf>
    <xf numFmtId="169" fontId="3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55" applyNumberFormat="1" applyFont="1" applyFill="1" applyAlignment="1">
      <alignment/>
      <protection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7" fontId="3" fillId="33" borderId="0" xfId="0" applyNumberFormat="1" applyFont="1" applyFill="1" applyBorder="1" applyAlignment="1" applyProtection="1">
      <alignment/>
      <protection locked="0"/>
    </xf>
    <xf numFmtId="170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6" fillId="33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5" fontId="47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8" fillId="33" borderId="0" xfId="0" applyNumberFormat="1" applyFont="1" applyFill="1" applyBorder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0" xfId="0" applyNumberFormat="1" applyFont="1" applyFill="1" applyBorder="1" applyAlignment="1" applyProtection="1">
      <alignment horizontal="left" wrapText="1" indent="1"/>
      <protection locked="0"/>
    </xf>
    <xf numFmtId="164" fontId="5" fillId="33" borderId="0" xfId="0" applyNumberFormat="1" applyFont="1" applyFill="1" applyBorder="1" applyAlignment="1" applyProtection="1">
      <alignment horizontal="right" vertical="center"/>
      <protection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8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1" xfId="0" applyNumberFormat="1" applyFont="1" applyFill="1" applyBorder="1" applyAlignment="1" applyProtection="1">
      <alignment horizontal="right" wrapText="1" indent="1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right" vertical="center"/>
      <protection/>
    </xf>
    <xf numFmtId="164" fontId="5" fillId="33" borderId="11" xfId="0" applyNumberFormat="1" applyFont="1" applyFill="1" applyBorder="1" applyAlignment="1">
      <alignment vertical="center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wrapText="1"/>
      <protection locked="0"/>
    </xf>
    <xf numFmtId="4" fontId="5" fillId="33" borderId="11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7"/>
  <sheetViews>
    <sheetView showZeros="0" tabSelected="1" zoomScale="75" zoomScaleNormal="75" zoomScaleSheetLayoutView="75" zoomScalePageLayoutView="0" workbookViewId="0" topLeftCell="A1">
      <pane xSplit="2" ySplit="12" topLeftCell="C1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C14" sqref="C14"/>
    </sheetView>
  </sheetViews>
  <sheetFormatPr defaultColWidth="9.140625" defaultRowHeight="19.5" customHeight="1" outlineLevelRow="1"/>
  <cols>
    <col min="1" max="1" width="3.8515625" style="1" customWidth="1"/>
    <col min="2" max="2" width="52.140625" style="61" customWidth="1"/>
    <col min="3" max="3" width="21.140625" style="61" customWidth="1"/>
    <col min="4" max="4" width="15.7109375" style="61" customWidth="1"/>
    <col min="5" max="5" width="17.00390625" style="7" customWidth="1"/>
    <col min="6" max="6" width="13.8515625" style="7" customWidth="1"/>
    <col min="7" max="7" width="16.8515625" style="7" customWidth="1"/>
    <col min="8" max="8" width="16.28125" style="7" customWidth="1"/>
    <col min="9" max="9" width="11.57421875" style="61" customWidth="1"/>
    <col min="10" max="10" width="13.28125" style="61" customWidth="1"/>
    <col min="11" max="11" width="10.8515625" style="61" customWidth="1"/>
    <col min="12" max="12" width="13.7109375" style="61" customWidth="1"/>
    <col min="13" max="13" width="12.140625" style="15" customWidth="1"/>
    <col min="14" max="14" width="12.421875" style="61" customWidth="1"/>
    <col min="15" max="15" width="12.7109375" style="15" customWidth="1"/>
    <col min="16" max="16" width="10.421875" style="61" customWidth="1"/>
    <col min="17" max="17" width="15.7109375" style="64" customWidth="1"/>
    <col min="18" max="18" width="9.57421875" style="65" customWidth="1"/>
    <col min="19" max="16384" width="8.8515625" style="1" customWidth="1"/>
  </cols>
  <sheetData>
    <row r="1" spans="3:9" ht="23.25" customHeight="1">
      <c r="C1" s="1"/>
      <c r="D1" s="1"/>
      <c r="E1" s="2"/>
      <c r="F1" s="2"/>
      <c r="G1" s="2"/>
      <c r="H1" s="62"/>
      <c r="I1" s="63"/>
    </row>
    <row r="2" spans="2:18" ht="15" customHeight="1">
      <c r="B2" s="1"/>
      <c r="C2" s="3"/>
      <c r="D2" s="4"/>
      <c r="E2" s="5"/>
      <c r="F2" s="5"/>
      <c r="G2" s="5"/>
      <c r="H2" s="5"/>
      <c r="I2" s="3"/>
      <c r="J2" s="66"/>
      <c r="K2" s="4"/>
      <c r="L2" s="1"/>
      <c r="M2" s="67"/>
      <c r="N2" s="126"/>
      <c r="O2" s="126"/>
      <c r="P2" s="126"/>
      <c r="Q2" s="126"/>
      <c r="R2" s="126"/>
    </row>
    <row r="3" spans="2:18" ht="22.5" customHeight="1" outlineLevel="1"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15" outlineLevel="1"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2:18" ht="15" outlineLevel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2:13" ht="24" customHeight="1" outlineLevel="1">
      <c r="B6" s="68"/>
      <c r="C6" s="6"/>
      <c r="D6" s="6"/>
      <c r="F6" s="8"/>
      <c r="G6" s="9"/>
      <c r="J6" s="6"/>
      <c r="K6" s="69"/>
      <c r="L6" s="6"/>
      <c r="M6" s="65"/>
    </row>
    <row r="7" spans="2:18" ht="15.75" customHeight="1" outlineLevel="1">
      <c r="B7" s="68"/>
      <c r="C7" s="6"/>
      <c r="D7" s="10"/>
      <c r="E7" s="11"/>
      <c r="F7" s="12"/>
      <c r="G7" s="13"/>
      <c r="H7" s="14"/>
      <c r="I7" s="71"/>
      <c r="J7" s="72"/>
      <c r="K7" s="14"/>
      <c r="L7" s="14"/>
      <c r="M7" s="9"/>
      <c r="N7" s="14"/>
      <c r="O7" s="14"/>
      <c r="P7" s="15" t="s">
        <v>2</v>
      </c>
      <c r="Q7" s="16">
        <v>758500</v>
      </c>
      <c r="R7" s="73"/>
    </row>
    <row r="8" spans="2:18" ht="15" outlineLevel="1">
      <c r="B8" s="74"/>
      <c r="C8" s="17"/>
      <c r="D8" s="18"/>
      <c r="E8" s="19"/>
      <c r="F8" s="20"/>
      <c r="G8" s="21"/>
      <c r="H8" s="22"/>
      <c r="I8" s="73"/>
      <c r="J8" s="1"/>
      <c r="K8" s="1"/>
      <c r="L8" s="70"/>
      <c r="M8" s="66"/>
      <c r="N8" s="18"/>
      <c r="O8" s="75"/>
      <c r="P8" s="18"/>
      <c r="Q8" s="76"/>
      <c r="R8" s="77" t="s">
        <v>3</v>
      </c>
    </row>
    <row r="9" spans="2:18" ht="15">
      <c r="B9" s="78"/>
      <c r="C9" s="23" t="s">
        <v>4</v>
      </c>
      <c r="D9" s="23" t="s">
        <v>4</v>
      </c>
      <c r="E9" s="24" t="s">
        <v>4</v>
      </c>
      <c r="F9" s="24" t="s">
        <v>4</v>
      </c>
      <c r="G9" s="24" t="s">
        <v>5</v>
      </c>
      <c r="H9" s="24" t="s">
        <v>6</v>
      </c>
      <c r="I9" s="23" t="s">
        <v>4</v>
      </c>
      <c r="J9" s="23" t="s">
        <v>7</v>
      </c>
      <c r="K9" s="23" t="s">
        <v>8</v>
      </c>
      <c r="L9" s="23" t="s">
        <v>8</v>
      </c>
      <c r="M9" s="79" t="s">
        <v>9</v>
      </c>
      <c r="N9" s="23" t="s">
        <v>10</v>
      </c>
      <c r="O9" s="80" t="s">
        <v>9</v>
      </c>
      <c r="P9" s="23" t="s">
        <v>11</v>
      </c>
      <c r="Q9" s="130" t="s">
        <v>12</v>
      </c>
      <c r="R9" s="130"/>
    </row>
    <row r="10" spans="2:18" ht="15">
      <c r="B10" s="18"/>
      <c r="C10" s="25" t="s">
        <v>13</v>
      </c>
      <c r="D10" s="25" t="s">
        <v>14</v>
      </c>
      <c r="E10" s="26" t="s">
        <v>15</v>
      </c>
      <c r="F10" s="26" t="s">
        <v>16</v>
      </c>
      <c r="G10" s="26" t="s">
        <v>17</v>
      </c>
      <c r="H10" s="26" t="s">
        <v>18</v>
      </c>
      <c r="I10" s="25" t="s">
        <v>19</v>
      </c>
      <c r="J10" s="25" t="s">
        <v>18</v>
      </c>
      <c r="K10" s="25" t="s">
        <v>20</v>
      </c>
      <c r="L10" s="25" t="s">
        <v>21</v>
      </c>
      <c r="M10" s="81"/>
      <c r="N10" s="25" t="s">
        <v>22</v>
      </c>
      <c r="O10" s="82" t="s">
        <v>23</v>
      </c>
      <c r="P10" s="83" t="s">
        <v>24</v>
      </c>
      <c r="Q10" s="131"/>
      <c r="R10" s="131"/>
    </row>
    <row r="11" spans="2:18" ht="15.75" customHeight="1">
      <c r="B11" s="70"/>
      <c r="C11" s="25" t="s">
        <v>25</v>
      </c>
      <c r="D11" s="25" t="s">
        <v>26</v>
      </c>
      <c r="E11" s="26" t="s">
        <v>27</v>
      </c>
      <c r="F11" s="26" t="s">
        <v>28</v>
      </c>
      <c r="G11" s="26" t="s">
        <v>29</v>
      </c>
      <c r="H11" s="26" t="s">
        <v>30</v>
      </c>
      <c r="I11" s="25" t="s">
        <v>31</v>
      </c>
      <c r="J11" s="25" t="s">
        <v>32</v>
      </c>
      <c r="K11" s="25" t="s">
        <v>33</v>
      </c>
      <c r="L11" s="25" t="s">
        <v>34</v>
      </c>
      <c r="M11" s="81"/>
      <c r="N11" s="25" t="s">
        <v>35</v>
      </c>
      <c r="O11" s="82" t="s">
        <v>36</v>
      </c>
      <c r="P11" s="83" t="s">
        <v>37</v>
      </c>
      <c r="Q11" s="131"/>
      <c r="R11" s="131"/>
    </row>
    <row r="12" spans="2:18" ht="15">
      <c r="B12" s="84"/>
      <c r="C12" s="27"/>
      <c r="D12" s="25" t="s">
        <v>38</v>
      </c>
      <c r="E12" s="26"/>
      <c r="F12" s="26" t="s">
        <v>39</v>
      </c>
      <c r="G12" s="26" t="s">
        <v>40</v>
      </c>
      <c r="H12" s="26"/>
      <c r="I12" s="25" t="s">
        <v>41</v>
      </c>
      <c r="J12" s="25" t="s">
        <v>42</v>
      </c>
      <c r="K12" s="25"/>
      <c r="L12" s="25" t="s">
        <v>43</v>
      </c>
      <c r="M12" s="81"/>
      <c r="N12" s="25" t="s">
        <v>44</v>
      </c>
      <c r="O12" s="81" t="s">
        <v>45</v>
      </c>
      <c r="P12" s="83" t="s">
        <v>46</v>
      </c>
      <c r="Q12" s="131"/>
      <c r="R12" s="131"/>
    </row>
    <row r="13" spans="2:18" ht="15.75" customHeight="1">
      <c r="B13" s="18"/>
      <c r="C13" s="1"/>
      <c r="D13" s="25" t="s">
        <v>47</v>
      </c>
      <c r="E13" s="26"/>
      <c r="F13" s="26"/>
      <c r="G13" s="26" t="s">
        <v>48</v>
      </c>
      <c r="H13" s="26"/>
      <c r="I13" s="25" t="s">
        <v>49</v>
      </c>
      <c r="J13" s="25"/>
      <c r="K13" s="25"/>
      <c r="L13" s="25" t="s">
        <v>50</v>
      </c>
      <c r="M13" s="81"/>
      <c r="N13" s="25"/>
      <c r="O13" s="81"/>
      <c r="P13" s="83"/>
      <c r="Q13" s="132" t="s">
        <v>51</v>
      </c>
      <c r="R13" s="133" t="s">
        <v>52</v>
      </c>
    </row>
    <row r="14" spans="2:18" ht="51" customHeight="1">
      <c r="B14" s="18"/>
      <c r="C14" s="1"/>
      <c r="D14" s="28"/>
      <c r="E14" s="28"/>
      <c r="F14" s="28"/>
      <c r="G14" s="26" t="s">
        <v>53</v>
      </c>
      <c r="H14" s="26"/>
      <c r="I14" s="85" t="s">
        <v>54</v>
      </c>
      <c r="J14" s="25"/>
      <c r="K14" s="25"/>
      <c r="L14" s="85" t="s">
        <v>55</v>
      </c>
      <c r="M14" s="81"/>
      <c r="N14" s="25"/>
      <c r="O14" s="81"/>
      <c r="P14" s="83"/>
      <c r="Q14" s="132"/>
      <c r="R14" s="133"/>
    </row>
    <row r="15" spans="2:18" ht="18" customHeight="1">
      <c r="B15" s="18"/>
      <c r="C15" s="1"/>
      <c r="D15" s="28"/>
      <c r="E15" s="28"/>
      <c r="F15" s="28"/>
      <c r="G15" s="26"/>
      <c r="H15" s="26"/>
      <c r="I15" s="85"/>
      <c r="J15" s="25"/>
      <c r="K15" s="25"/>
      <c r="L15" s="85"/>
      <c r="M15" s="81"/>
      <c r="N15" s="25"/>
      <c r="O15" s="81"/>
      <c r="P15" s="83"/>
      <c r="Q15" s="86"/>
      <c r="R15" s="87"/>
    </row>
    <row r="16" spans="2:18" ht="18.75" customHeight="1">
      <c r="B16" s="88"/>
      <c r="C16" s="29"/>
      <c r="D16" s="30"/>
      <c r="E16" s="31"/>
      <c r="F16" s="30"/>
      <c r="G16" s="32"/>
      <c r="H16" s="32"/>
      <c r="I16" s="89"/>
      <c r="J16" s="30"/>
      <c r="K16" s="30"/>
      <c r="L16" s="30"/>
      <c r="M16" s="89"/>
      <c r="N16" s="30"/>
      <c r="O16" s="89"/>
      <c r="P16" s="30"/>
      <c r="Q16" s="90"/>
      <c r="R16" s="89"/>
    </row>
    <row r="17" spans="2:18" ht="21" customHeight="1" thickBot="1">
      <c r="B17" s="134"/>
      <c r="C17" s="135"/>
      <c r="D17" s="136"/>
      <c r="E17" s="137"/>
      <c r="F17" s="136"/>
      <c r="G17" s="136"/>
      <c r="H17" s="136"/>
      <c r="I17" s="137"/>
      <c r="J17" s="136"/>
      <c r="K17" s="136"/>
      <c r="L17" s="136"/>
      <c r="M17" s="138"/>
      <c r="N17" s="136"/>
      <c r="O17" s="138"/>
      <c r="P17" s="136"/>
      <c r="Q17" s="139"/>
      <c r="R17" s="138"/>
    </row>
    <row r="18" spans="2:18" s="91" customFormat="1" ht="30.75" customHeight="1" thickTop="1">
      <c r="B18" s="38" t="s">
        <v>56</v>
      </c>
      <c r="C18" s="39">
        <f>C19+C35+C36+C37+C38+C39+C40++C41+C42</f>
        <v>68343.65583852</v>
      </c>
      <c r="D18" s="39">
        <f aca="true" t="shared" si="0" ref="D18:L18">D19+D35+D36+D37+D38+D39+D40++D41+D42</f>
        <v>43190.487571782374</v>
      </c>
      <c r="E18" s="39">
        <f t="shared" si="0"/>
        <v>33913.583399999996</v>
      </c>
      <c r="F18" s="39">
        <f t="shared" si="0"/>
        <v>1242.1534850000003</v>
      </c>
      <c r="G18" s="39">
        <f t="shared" si="0"/>
        <v>16340.500363309999</v>
      </c>
      <c r="H18" s="39">
        <f t="shared" si="0"/>
        <v>0</v>
      </c>
      <c r="I18" s="39">
        <f>I19+I35+I36+I37+I38+I39+I40++I41+I42</f>
        <v>13571.958999999999</v>
      </c>
      <c r="J18" s="39">
        <f>J19+J35+J36+J37+J38+J39+J40++J41+J42</f>
        <v>173.782936</v>
      </c>
      <c r="K18" s="39">
        <f>K19+K35+K36+K37+K38+K39+K40++K41+K42</f>
        <v>319.85446884</v>
      </c>
      <c r="L18" s="39">
        <f t="shared" si="0"/>
        <v>2206.85188</v>
      </c>
      <c r="M18" s="92">
        <f>SUM(C18:L18)</f>
        <v>179302.82894345236</v>
      </c>
      <c r="N18" s="93">
        <f>N19+N35+N36+N39+N37</f>
        <v>-32046.714420531425</v>
      </c>
      <c r="O18" s="92">
        <f aca="true" t="shared" si="1" ref="O18:O40">M18+N18</f>
        <v>147256.11452292092</v>
      </c>
      <c r="P18" s="93">
        <f>P19+P35+P36+P39+P41</f>
        <v>-36.76683824</v>
      </c>
      <c r="Q18" s="94">
        <f>O18+P18</f>
        <v>147219.34768468092</v>
      </c>
      <c r="R18" s="92">
        <f>Q18/$Q$7*100</f>
        <v>19.409274579391024</v>
      </c>
    </row>
    <row r="19" spans="2:18" s="95" customFormat="1" ht="18.75" customHeight="1">
      <c r="B19" s="86" t="s">
        <v>57</v>
      </c>
      <c r="C19" s="40">
        <f>C20+C33+C34</f>
        <v>65986.08029352</v>
      </c>
      <c r="D19" s="40">
        <f>D20+D33+D34</f>
        <v>37479.99953776</v>
      </c>
      <c r="E19" s="39">
        <f>E20+E33+E34</f>
        <v>24190.1844</v>
      </c>
      <c r="F19" s="39">
        <f>F20+F33+F34</f>
        <v>1242.1440000000002</v>
      </c>
      <c r="G19" s="39">
        <f>G20+G33+G34</f>
        <v>14724.17921431</v>
      </c>
      <c r="H19" s="39"/>
      <c r="I19" s="40">
        <f>I20+I33+I34</f>
        <v>7791.749</v>
      </c>
      <c r="J19" s="40"/>
      <c r="K19" s="41">
        <f>K20+K33+K34</f>
        <v>319.85446884</v>
      </c>
      <c r="L19" s="41">
        <f>L20+L33+L34</f>
        <v>878.01695</v>
      </c>
      <c r="M19" s="40">
        <f>SUM(C19:L19)</f>
        <v>152612.20786443</v>
      </c>
      <c r="N19" s="40">
        <f>N20+N33+N34</f>
        <v>-8522.852859531427</v>
      </c>
      <c r="O19" s="41">
        <f t="shared" si="1"/>
        <v>144089.35500489856</v>
      </c>
      <c r="P19" s="40">
        <f>P20+P33+P34</f>
        <v>0</v>
      </c>
      <c r="Q19" s="90">
        <f aca="true" t="shared" si="2" ref="Q19:Q40">O19+P19</f>
        <v>144089.35500489856</v>
      </c>
      <c r="R19" s="41">
        <f aca="true" t="shared" si="3" ref="R19:R42">Q19/$Q$7*100</f>
        <v>18.99661898548432</v>
      </c>
    </row>
    <row r="20" spans="2:18" ht="28.5" customHeight="1">
      <c r="B20" s="96" t="s">
        <v>58</v>
      </c>
      <c r="C20" s="42">
        <f>C21+C25+C26+C31+C32</f>
        <v>59611.54770542</v>
      </c>
      <c r="D20" s="42">
        <f>D21+D25+D26+D31+D32</f>
        <v>29291.20631728</v>
      </c>
      <c r="E20" s="43">
        <f aca="true" t="shared" si="4" ref="E20:L20">E21+E25+E26+E31+E32</f>
        <v>0</v>
      </c>
      <c r="F20" s="43">
        <f t="shared" si="4"/>
        <v>0</v>
      </c>
      <c r="G20" s="44">
        <f t="shared" si="4"/>
        <v>812.77906031</v>
      </c>
      <c r="H20" s="43">
        <f t="shared" si="4"/>
        <v>0</v>
      </c>
      <c r="I20" s="42">
        <f>I21+I25+I26+I31+I32</f>
        <v>1618.834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42">
        <f>SUM(C20:L20)</f>
        <v>91334.36708301</v>
      </c>
      <c r="N20" s="37">
        <f>N21+N25+N26+N31+N32</f>
        <v>0</v>
      </c>
      <c r="O20" s="42">
        <f t="shared" si="1"/>
        <v>91334.36708301</v>
      </c>
      <c r="P20" s="37">
        <f>P21+P25+P26+P31+P32</f>
        <v>0</v>
      </c>
      <c r="Q20" s="97">
        <f t="shared" si="2"/>
        <v>91334.36708301</v>
      </c>
      <c r="R20" s="42">
        <f t="shared" si="3"/>
        <v>12.041445890970337</v>
      </c>
    </row>
    <row r="21" spans="2:18" ht="33.75" customHeight="1">
      <c r="B21" s="98" t="s">
        <v>59</v>
      </c>
      <c r="C21" s="42">
        <f aca="true" t="shared" si="5" ref="C21:H21">C22+C23+C24</f>
        <v>17933.30521273</v>
      </c>
      <c r="D21" s="42">
        <f t="shared" si="5"/>
        <v>12074.953930189999</v>
      </c>
      <c r="E21" s="43">
        <f t="shared" si="5"/>
        <v>0</v>
      </c>
      <c r="F21" s="43">
        <f t="shared" si="5"/>
        <v>0</v>
      </c>
      <c r="G21" s="43">
        <f t="shared" si="5"/>
        <v>0</v>
      </c>
      <c r="H21" s="43">
        <f t="shared" si="5"/>
        <v>0</v>
      </c>
      <c r="I21" s="37"/>
      <c r="J21" s="37">
        <f>J22+J23+J24</f>
        <v>0</v>
      </c>
      <c r="K21" s="35">
        <f>K22+K23+K24</f>
        <v>0</v>
      </c>
      <c r="L21" s="37">
        <f>L22+L23+L24</f>
        <v>0</v>
      </c>
      <c r="M21" s="42">
        <f aca="true" t="shared" si="6" ref="M21:M40">SUM(C21:L21)</f>
        <v>30008.259142919997</v>
      </c>
      <c r="N21" s="37">
        <f>N22+N23+N24</f>
        <v>0</v>
      </c>
      <c r="O21" s="42">
        <f t="shared" si="1"/>
        <v>30008.259142919997</v>
      </c>
      <c r="P21" s="37">
        <f>P22+P23+P24</f>
        <v>0</v>
      </c>
      <c r="Q21" s="97">
        <f t="shared" si="2"/>
        <v>30008.259142919997</v>
      </c>
      <c r="R21" s="42">
        <f>Q21/$Q$7*100</f>
        <v>3.956263565315754</v>
      </c>
    </row>
    <row r="22" spans="2:18" ht="22.5" customHeight="1">
      <c r="B22" s="99" t="s">
        <v>60</v>
      </c>
      <c r="C22" s="35">
        <v>10919.08114613</v>
      </c>
      <c r="D22" s="35">
        <v>30.90986624</v>
      </c>
      <c r="E22" s="43"/>
      <c r="F22" s="43"/>
      <c r="G22" s="43"/>
      <c r="H22" s="43"/>
      <c r="I22" s="42"/>
      <c r="J22" s="35"/>
      <c r="K22" s="35"/>
      <c r="L22" s="35"/>
      <c r="M22" s="42">
        <f t="shared" si="6"/>
        <v>10949.99101237</v>
      </c>
      <c r="N22" s="35"/>
      <c r="O22" s="42">
        <f t="shared" si="1"/>
        <v>10949.99101237</v>
      </c>
      <c r="P22" s="35"/>
      <c r="Q22" s="97">
        <f t="shared" si="2"/>
        <v>10949.99101237</v>
      </c>
      <c r="R22" s="42">
        <f>Q22/$Q$7*100</f>
        <v>1.4436375757903757</v>
      </c>
    </row>
    <row r="23" spans="2:18" ht="30" customHeight="1">
      <c r="B23" s="99" t="s">
        <v>61</v>
      </c>
      <c r="C23" s="35">
        <v>5875.7210666</v>
      </c>
      <c r="D23" s="35">
        <v>12037.33903236</v>
      </c>
      <c r="E23" s="36"/>
      <c r="F23" s="36"/>
      <c r="G23" s="36"/>
      <c r="H23" s="36"/>
      <c r="I23" s="42"/>
      <c r="J23" s="35"/>
      <c r="K23" s="35"/>
      <c r="L23" s="35"/>
      <c r="M23" s="42">
        <f t="shared" si="6"/>
        <v>17913.06009896</v>
      </c>
      <c r="N23" s="35"/>
      <c r="O23" s="42">
        <f t="shared" si="1"/>
        <v>17913.06009896</v>
      </c>
      <c r="P23" s="35"/>
      <c r="Q23" s="97">
        <f t="shared" si="2"/>
        <v>17913.06009896</v>
      </c>
      <c r="R23" s="42">
        <f>Q23/$Q$7*100</f>
        <v>2.361642728933421</v>
      </c>
    </row>
    <row r="24" spans="2:18" ht="36" customHeight="1">
      <c r="B24" s="100" t="s">
        <v>62</v>
      </c>
      <c r="C24" s="35">
        <v>1138.503</v>
      </c>
      <c r="D24" s="35">
        <v>6.70503159</v>
      </c>
      <c r="E24" s="36"/>
      <c r="F24" s="36"/>
      <c r="G24" s="36"/>
      <c r="H24" s="36"/>
      <c r="I24" s="42"/>
      <c r="J24" s="35"/>
      <c r="K24" s="35"/>
      <c r="L24" s="35"/>
      <c r="M24" s="42">
        <f t="shared" si="6"/>
        <v>1145.20803159</v>
      </c>
      <c r="N24" s="35"/>
      <c r="O24" s="42">
        <f t="shared" si="1"/>
        <v>1145.20803159</v>
      </c>
      <c r="P24" s="35"/>
      <c r="Q24" s="97">
        <f t="shared" si="2"/>
        <v>1145.20803159</v>
      </c>
      <c r="R24" s="42">
        <f t="shared" si="3"/>
        <v>0.15098326059195782</v>
      </c>
    </row>
    <row r="25" spans="2:18" ht="23.25" customHeight="1">
      <c r="B25" s="98" t="s">
        <v>63</v>
      </c>
      <c r="C25" s="35">
        <v>571.85717195</v>
      </c>
      <c r="D25" s="35">
        <v>3607.85837047</v>
      </c>
      <c r="E25" s="43"/>
      <c r="F25" s="43"/>
      <c r="G25" s="43"/>
      <c r="H25" s="43"/>
      <c r="I25" s="42"/>
      <c r="J25" s="35"/>
      <c r="K25" s="35"/>
      <c r="L25" s="35"/>
      <c r="M25" s="42">
        <f t="shared" si="6"/>
        <v>4179.71554242</v>
      </c>
      <c r="N25" s="35"/>
      <c r="O25" s="42">
        <f t="shared" si="1"/>
        <v>4179.71554242</v>
      </c>
      <c r="P25" s="35"/>
      <c r="Q25" s="97">
        <f t="shared" si="2"/>
        <v>4179.71554242</v>
      </c>
      <c r="R25" s="42">
        <f t="shared" si="3"/>
        <v>0.5510501703915623</v>
      </c>
    </row>
    <row r="26" spans="2:18" ht="36.75" customHeight="1">
      <c r="B26" s="101" t="s">
        <v>64</v>
      </c>
      <c r="C26" s="34">
        <f>SUM(C27:C30)</f>
        <v>40467.46928454</v>
      </c>
      <c r="D26" s="34">
        <f aca="true" t="shared" si="7" ref="D26:L26">D27+D28+D29+D30</f>
        <v>13497.783933660001</v>
      </c>
      <c r="E26" s="36">
        <f t="shared" si="7"/>
        <v>0</v>
      </c>
      <c r="F26" s="36">
        <f t="shared" si="7"/>
        <v>0</v>
      </c>
      <c r="G26" s="45">
        <f>G27+G28+G29+G30</f>
        <v>812.77906031</v>
      </c>
      <c r="H26" s="36">
        <f t="shared" si="7"/>
        <v>0</v>
      </c>
      <c r="I26" s="34">
        <f>I27+I28+I29+I30</f>
        <v>1234.526</v>
      </c>
      <c r="J26" s="35">
        <f t="shared" si="7"/>
        <v>0</v>
      </c>
      <c r="K26" s="35">
        <f t="shared" si="7"/>
        <v>0</v>
      </c>
      <c r="L26" s="35">
        <f t="shared" si="7"/>
        <v>0</v>
      </c>
      <c r="M26" s="42">
        <f t="shared" si="6"/>
        <v>56012.55827851</v>
      </c>
      <c r="N26" s="35">
        <f>N27+N28+N29</f>
        <v>0</v>
      </c>
      <c r="O26" s="42">
        <f t="shared" si="1"/>
        <v>56012.55827851</v>
      </c>
      <c r="P26" s="35">
        <f>P27+P28+P29</f>
        <v>0</v>
      </c>
      <c r="Q26" s="97">
        <f t="shared" si="2"/>
        <v>56012.55827851</v>
      </c>
      <c r="R26" s="42">
        <f t="shared" si="3"/>
        <v>7.384648421688859</v>
      </c>
    </row>
    <row r="27" spans="2:18" ht="25.5" customHeight="1">
      <c r="B27" s="99" t="s">
        <v>65</v>
      </c>
      <c r="C27" s="35">
        <v>22243.10567321</v>
      </c>
      <c r="D27" s="35">
        <v>12454.91732679</v>
      </c>
      <c r="E27" s="43"/>
      <c r="F27" s="43"/>
      <c r="G27" s="43"/>
      <c r="H27" s="43"/>
      <c r="I27" s="42"/>
      <c r="J27" s="35"/>
      <c r="K27" s="35"/>
      <c r="L27" s="35"/>
      <c r="M27" s="42">
        <f t="shared" si="6"/>
        <v>34698.023</v>
      </c>
      <c r="N27" s="35"/>
      <c r="O27" s="42">
        <f t="shared" si="1"/>
        <v>34698.023</v>
      </c>
      <c r="P27" s="35"/>
      <c r="Q27" s="97">
        <f t="shared" si="2"/>
        <v>34698.023</v>
      </c>
      <c r="R27" s="42">
        <f t="shared" si="3"/>
        <v>4.574558075148319</v>
      </c>
    </row>
    <row r="28" spans="2:18" ht="20.25" customHeight="1">
      <c r="B28" s="99" t="s">
        <v>66</v>
      </c>
      <c r="C28" s="35">
        <v>16871.66765334</v>
      </c>
      <c r="D28" s="35"/>
      <c r="E28" s="36"/>
      <c r="F28" s="36"/>
      <c r="G28" s="36"/>
      <c r="H28" s="36"/>
      <c r="I28" s="46">
        <v>843.961</v>
      </c>
      <c r="J28" s="35"/>
      <c r="K28" s="35"/>
      <c r="L28" s="35"/>
      <c r="M28" s="42">
        <f t="shared" si="6"/>
        <v>17715.628653339998</v>
      </c>
      <c r="N28" s="35"/>
      <c r="O28" s="42">
        <f t="shared" si="1"/>
        <v>17715.628653339998</v>
      </c>
      <c r="P28" s="35"/>
      <c r="Q28" s="97">
        <f t="shared" si="2"/>
        <v>17715.628653339998</v>
      </c>
      <c r="R28" s="42">
        <f t="shared" si="3"/>
        <v>2.3356135337297292</v>
      </c>
    </row>
    <row r="29" spans="2:18" s="102" customFormat="1" ht="36.75" customHeight="1">
      <c r="B29" s="103" t="s">
        <v>67</v>
      </c>
      <c r="C29" s="35">
        <v>606.63021412</v>
      </c>
      <c r="D29" s="35">
        <v>31.31170742</v>
      </c>
      <c r="E29" s="36"/>
      <c r="F29" s="36">
        <v>0</v>
      </c>
      <c r="G29" s="36">
        <v>812.77906031</v>
      </c>
      <c r="H29" s="36"/>
      <c r="I29" s="46"/>
      <c r="J29" s="35"/>
      <c r="K29" s="35"/>
      <c r="L29" s="35"/>
      <c r="M29" s="42">
        <f t="shared" si="6"/>
        <v>1450.72098185</v>
      </c>
      <c r="N29" s="35"/>
      <c r="O29" s="42">
        <f t="shared" si="1"/>
        <v>1450.72098185</v>
      </c>
      <c r="P29" s="35"/>
      <c r="Q29" s="97">
        <f t="shared" si="2"/>
        <v>1450.72098185</v>
      </c>
      <c r="R29" s="42">
        <f t="shared" si="3"/>
        <v>0.19126183017139092</v>
      </c>
    </row>
    <row r="30" spans="2:18" ht="58.5" customHeight="1">
      <c r="B30" s="103" t="s">
        <v>68</v>
      </c>
      <c r="C30" s="35">
        <v>746.06574387</v>
      </c>
      <c r="D30" s="35">
        <v>1011.55489945</v>
      </c>
      <c r="E30" s="36"/>
      <c r="F30" s="36">
        <v>0</v>
      </c>
      <c r="G30" s="36"/>
      <c r="H30" s="36"/>
      <c r="I30" s="35">
        <v>390.565</v>
      </c>
      <c r="J30" s="47"/>
      <c r="K30" s="35"/>
      <c r="L30" s="35"/>
      <c r="M30" s="42">
        <f t="shared" si="6"/>
        <v>2148.18564332</v>
      </c>
      <c r="N30" s="35"/>
      <c r="O30" s="42">
        <f t="shared" si="1"/>
        <v>2148.18564332</v>
      </c>
      <c r="P30" s="35"/>
      <c r="Q30" s="97">
        <f t="shared" si="2"/>
        <v>2148.18564332</v>
      </c>
      <c r="R30" s="42">
        <f t="shared" si="3"/>
        <v>0.2832149826394199</v>
      </c>
    </row>
    <row r="31" spans="2:18" ht="36" customHeight="1">
      <c r="B31" s="101" t="s">
        <v>69</v>
      </c>
      <c r="C31" s="35">
        <v>606.67470968</v>
      </c>
      <c r="D31" s="35">
        <v>0</v>
      </c>
      <c r="E31" s="36"/>
      <c r="F31" s="36"/>
      <c r="G31" s="36"/>
      <c r="H31" s="36"/>
      <c r="I31" s="35">
        <v>0</v>
      </c>
      <c r="J31" s="35"/>
      <c r="K31" s="35"/>
      <c r="L31" s="35"/>
      <c r="M31" s="42">
        <f t="shared" si="6"/>
        <v>606.67470968</v>
      </c>
      <c r="N31" s="35"/>
      <c r="O31" s="42">
        <f t="shared" si="1"/>
        <v>606.67470968</v>
      </c>
      <c r="P31" s="35"/>
      <c r="Q31" s="97">
        <f t="shared" si="2"/>
        <v>606.67470968</v>
      </c>
      <c r="R31" s="42">
        <f t="shared" si="3"/>
        <v>0.07998348182992748</v>
      </c>
    </row>
    <row r="32" spans="2:18" ht="33" customHeight="1">
      <c r="B32" s="104" t="s">
        <v>70</v>
      </c>
      <c r="C32" s="35">
        <v>32.24132652</v>
      </c>
      <c r="D32" s="35">
        <v>110.61008296</v>
      </c>
      <c r="E32" s="36"/>
      <c r="F32" s="36"/>
      <c r="G32" s="36"/>
      <c r="H32" s="36"/>
      <c r="I32" s="33">
        <v>384.308</v>
      </c>
      <c r="J32" s="35"/>
      <c r="K32" s="35"/>
      <c r="L32" s="35"/>
      <c r="M32" s="42">
        <f t="shared" si="6"/>
        <v>527.15940948</v>
      </c>
      <c r="N32" s="35"/>
      <c r="O32" s="42">
        <f t="shared" si="1"/>
        <v>527.15940948</v>
      </c>
      <c r="P32" s="35"/>
      <c r="Q32" s="97">
        <f t="shared" si="2"/>
        <v>527.15940948</v>
      </c>
      <c r="R32" s="42">
        <f t="shared" si="3"/>
        <v>0.06950025174423205</v>
      </c>
    </row>
    <row r="33" spans="2:18" ht="27.75" customHeight="1">
      <c r="B33" s="105" t="s">
        <v>71</v>
      </c>
      <c r="C33" s="35">
        <v>638.67543824</v>
      </c>
      <c r="D33" s="35"/>
      <c r="E33" s="36">
        <v>24115.636</v>
      </c>
      <c r="F33" s="36">
        <v>1237.5710000000001</v>
      </c>
      <c r="G33" s="36">
        <v>13897.336</v>
      </c>
      <c r="H33" s="36"/>
      <c r="I33" s="35">
        <v>6.387</v>
      </c>
      <c r="J33" s="35"/>
      <c r="K33" s="35"/>
      <c r="L33" s="35"/>
      <c r="M33" s="42">
        <f t="shared" si="6"/>
        <v>39895.60543824</v>
      </c>
      <c r="N33" s="106">
        <v>-106.75674800000002</v>
      </c>
      <c r="O33" s="42">
        <f t="shared" si="1"/>
        <v>39788.84869024</v>
      </c>
      <c r="P33" s="35"/>
      <c r="Q33" s="97">
        <f t="shared" si="2"/>
        <v>39788.84869024</v>
      </c>
      <c r="R33" s="42">
        <f t="shared" si="3"/>
        <v>5.245728238660514</v>
      </c>
    </row>
    <row r="34" spans="2:18" ht="27" customHeight="1">
      <c r="B34" s="107" t="s">
        <v>72</v>
      </c>
      <c r="C34" s="35">
        <v>5735.8571498599995</v>
      </c>
      <c r="D34" s="35">
        <v>8188.79322048</v>
      </c>
      <c r="E34" s="35">
        <v>74.54839999999999</v>
      </c>
      <c r="F34" s="35">
        <v>4.573</v>
      </c>
      <c r="G34" s="35">
        <v>14.064154000000002</v>
      </c>
      <c r="H34" s="36"/>
      <c r="I34" s="35">
        <v>6166.527999999999</v>
      </c>
      <c r="J34" s="48"/>
      <c r="K34" s="35">
        <v>319.85446884</v>
      </c>
      <c r="L34" s="35">
        <v>878.01695</v>
      </c>
      <c r="M34" s="42">
        <f t="shared" si="6"/>
        <v>21382.23534318</v>
      </c>
      <c r="N34" s="106">
        <v>-8416.096111531428</v>
      </c>
      <c r="O34" s="42">
        <f t="shared" si="1"/>
        <v>12966.139231648573</v>
      </c>
      <c r="P34" s="35"/>
      <c r="Q34" s="97">
        <f t="shared" si="2"/>
        <v>12966.139231648573</v>
      </c>
      <c r="R34" s="42">
        <f t="shared" si="3"/>
        <v>1.7094448558534703</v>
      </c>
    </row>
    <row r="35" spans="2:18" ht="24" customHeight="1">
      <c r="B35" s="108" t="s">
        <v>73</v>
      </c>
      <c r="C35" s="35">
        <v>0</v>
      </c>
      <c r="D35" s="35">
        <v>5316.6834819999995</v>
      </c>
      <c r="E35" s="36">
        <v>9723.399</v>
      </c>
      <c r="F35" s="36">
        <v>0</v>
      </c>
      <c r="G35" s="36">
        <v>1616.321149</v>
      </c>
      <c r="H35" s="36"/>
      <c r="I35" s="35">
        <v>5508.122</v>
      </c>
      <c r="J35" s="35">
        <v>30.501000000000005</v>
      </c>
      <c r="K35" s="35"/>
      <c r="L35" s="35">
        <v>1328.83493</v>
      </c>
      <c r="M35" s="42">
        <f t="shared" si="6"/>
        <v>23523.861560999998</v>
      </c>
      <c r="N35" s="34">
        <f>-M35</f>
        <v>-23523.861560999998</v>
      </c>
      <c r="O35" s="42">
        <f t="shared" si="1"/>
        <v>0</v>
      </c>
      <c r="P35" s="35"/>
      <c r="Q35" s="97">
        <f t="shared" si="2"/>
        <v>0</v>
      </c>
      <c r="R35" s="42">
        <f t="shared" si="3"/>
        <v>0</v>
      </c>
    </row>
    <row r="36" spans="2:18" ht="23.25" customHeight="1">
      <c r="B36" s="109" t="s">
        <v>74</v>
      </c>
      <c r="C36" s="35">
        <v>184.806511</v>
      </c>
      <c r="D36" s="35">
        <v>128.32297506999998</v>
      </c>
      <c r="E36" s="36"/>
      <c r="F36" s="36"/>
      <c r="G36" s="36"/>
      <c r="H36" s="36"/>
      <c r="I36" s="35">
        <v>115.094</v>
      </c>
      <c r="J36" s="48"/>
      <c r="K36" s="35"/>
      <c r="L36" s="35"/>
      <c r="M36" s="42">
        <f t="shared" si="6"/>
        <v>428.22348607</v>
      </c>
      <c r="N36" s="35">
        <v>0</v>
      </c>
      <c r="O36" s="42">
        <f t="shared" si="1"/>
        <v>428.22348607</v>
      </c>
      <c r="P36" s="35"/>
      <c r="Q36" s="97">
        <f t="shared" si="2"/>
        <v>428.22348607</v>
      </c>
      <c r="R36" s="42">
        <f t="shared" si="3"/>
        <v>0.05645662308108108</v>
      </c>
    </row>
    <row r="37" spans="2:18" ht="20.25" customHeight="1">
      <c r="B37" s="76" t="s">
        <v>75</v>
      </c>
      <c r="C37" s="35"/>
      <c r="D37" s="35">
        <v>0</v>
      </c>
      <c r="E37" s="36"/>
      <c r="F37" s="36"/>
      <c r="G37" s="36">
        <v>0</v>
      </c>
      <c r="H37" s="36"/>
      <c r="I37" s="35"/>
      <c r="J37" s="35"/>
      <c r="K37" s="35"/>
      <c r="L37" s="35">
        <v>0</v>
      </c>
      <c r="M37" s="42">
        <f t="shared" si="6"/>
        <v>0</v>
      </c>
      <c r="N37" s="34"/>
      <c r="O37" s="42">
        <f t="shared" si="1"/>
        <v>0</v>
      </c>
      <c r="P37" s="35"/>
      <c r="Q37" s="97">
        <f t="shared" si="2"/>
        <v>0</v>
      </c>
      <c r="R37" s="42">
        <f t="shared" si="3"/>
        <v>0</v>
      </c>
    </row>
    <row r="38" spans="2:18" ht="20.25" customHeight="1">
      <c r="B38" s="110" t="s">
        <v>76</v>
      </c>
      <c r="C38" s="35">
        <v>157.814</v>
      </c>
      <c r="D38" s="35">
        <v>238.41157695238095</v>
      </c>
      <c r="E38" s="35">
        <v>0</v>
      </c>
      <c r="F38" s="35">
        <v>0</v>
      </c>
      <c r="G38" s="35">
        <v>0</v>
      </c>
      <c r="H38" s="35"/>
      <c r="I38" s="35">
        <v>72.09000000000002</v>
      </c>
      <c r="J38" s="35">
        <v>131.983936</v>
      </c>
      <c r="K38" s="35"/>
      <c r="L38" s="35"/>
      <c r="M38" s="42">
        <f t="shared" si="6"/>
        <v>600.299512952381</v>
      </c>
      <c r="N38" s="35"/>
      <c r="O38" s="42">
        <f t="shared" si="1"/>
        <v>600.299512952381</v>
      </c>
      <c r="P38" s="35"/>
      <c r="Q38" s="97">
        <f t="shared" si="2"/>
        <v>600.299512952381</v>
      </c>
      <c r="R38" s="42">
        <f t="shared" si="3"/>
        <v>0.07914298127256175</v>
      </c>
    </row>
    <row r="39" spans="2:18" ht="29.25" customHeight="1">
      <c r="B39" s="76" t="s">
        <v>77</v>
      </c>
      <c r="C39" s="35">
        <v>36.76683824</v>
      </c>
      <c r="D39" s="35"/>
      <c r="E39" s="36"/>
      <c r="F39" s="36"/>
      <c r="G39" s="36"/>
      <c r="H39" s="36"/>
      <c r="I39" s="35">
        <v>0</v>
      </c>
      <c r="J39" s="35"/>
      <c r="K39" s="35"/>
      <c r="L39" s="35"/>
      <c r="M39" s="42">
        <f t="shared" si="6"/>
        <v>36.76683824</v>
      </c>
      <c r="N39" s="35"/>
      <c r="O39" s="42">
        <f t="shared" si="1"/>
        <v>36.76683824</v>
      </c>
      <c r="P39" s="35">
        <f>-O39</f>
        <v>-36.76683824</v>
      </c>
      <c r="Q39" s="50">
        <f t="shared" si="2"/>
        <v>0</v>
      </c>
      <c r="R39" s="42">
        <f t="shared" si="3"/>
        <v>0</v>
      </c>
    </row>
    <row r="40" spans="2:18" ht="29.25" customHeight="1">
      <c r="B40" s="110" t="s">
        <v>78</v>
      </c>
      <c r="C40" s="49">
        <v>176.24119576</v>
      </c>
      <c r="D40" s="35"/>
      <c r="E40" s="36"/>
      <c r="F40" s="36"/>
      <c r="G40" s="36"/>
      <c r="H40" s="36"/>
      <c r="I40" s="42"/>
      <c r="J40" s="35"/>
      <c r="K40" s="35"/>
      <c r="L40" s="35"/>
      <c r="M40" s="42">
        <f t="shared" si="6"/>
        <v>176.24119576</v>
      </c>
      <c r="N40" s="35"/>
      <c r="O40" s="42">
        <f t="shared" si="1"/>
        <v>176.24119576</v>
      </c>
      <c r="P40" s="35"/>
      <c r="Q40" s="50">
        <f t="shared" si="2"/>
        <v>176.24119576</v>
      </c>
      <c r="R40" s="42">
        <f t="shared" si="3"/>
        <v>0.023235490541858934</v>
      </c>
    </row>
    <row r="41" spans="2:18" ht="57.75" customHeight="1">
      <c r="B41" s="110" t="s">
        <v>79</v>
      </c>
      <c r="C41" s="49">
        <v>790.554</v>
      </c>
      <c r="D41" s="35"/>
      <c r="E41" s="36"/>
      <c r="F41" s="36"/>
      <c r="G41" s="36"/>
      <c r="H41" s="36"/>
      <c r="I41" s="42"/>
      <c r="J41" s="35"/>
      <c r="K41" s="35"/>
      <c r="L41" s="35"/>
      <c r="M41" s="42">
        <f>SUM(C41:L41)</f>
        <v>790.554</v>
      </c>
      <c r="N41" s="35"/>
      <c r="O41" s="42">
        <f>M41+N41</f>
        <v>790.554</v>
      </c>
      <c r="P41" s="35"/>
      <c r="Q41" s="50">
        <f>O41+P41</f>
        <v>790.554</v>
      </c>
      <c r="R41" s="42">
        <f t="shared" si="3"/>
        <v>0.10422597231377718</v>
      </c>
    </row>
    <row r="42" spans="2:18" ht="54" customHeight="1">
      <c r="B42" s="110" t="s">
        <v>80</v>
      </c>
      <c r="C42" s="35">
        <v>1011.393</v>
      </c>
      <c r="D42" s="35">
        <v>27.07</v>
      </c>
      <c r="E42" s="35">
        <v>0</v>
      </c>
      <c r="F42" s="35">
        <v>0.009485</v>
      </c>
      <c r="G42" s="35">
        <v>0</v>
      </c>
      <c r="H42" s="35"/>
      <c r="I42" s="35">
        <v>84.90400000000001</v>
      </c>
      <c r="J42" s="35">
        <v>11.298</v>
      </c>
      <c r="K42" s="35"/>
      <c r="L42" s="35"/>
      <c r="M42" s="42">
        <f>SUM(C42:L42)</f>
        <v>1134.674485</v>
      </c>
      <c r="N42" s="35"/>
      <c r="O42" s="42">
        <f>M42+N42</f>
        <v>1134.674485</v>
      </c>
      <c r="P42" s="35"/>
      <c r="Q42" s="50">
        <f>O42+P42</f>
        <v>1134.674485</v>
      </c>
      <c r="R42" s="42">
        <f t="shared" si="3"/>
        <v>0.14959452669742915</v>
      </c>
    </row>
    <row r="43" spans="2:18" ht="54" customHeight="1">
      <c r="B43" s="110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2"/>
      <c r="N43" s="35"/>
      <c r="O43" s="42"/>
      <c r="P43" s="35"/>
      <c r="Q43" s="50"/>
      <c r="R43" s="42"/>
    </row>
    <row r="44" spans="2:18" ht="22.5" customHeight="1" thickBot="1">
      <c r="B44" s="140"/>
      <c r="C44" s="137"/>
      <c r="D44" s="141"/>
      <c r="E44" s="142"/>
      <c r="F44" s="142"/>
      <c r="G44" s="142"/>
      <c r="H44" s="142"/>
      <c r="I44" s="143"/>
      <c r="J44" s="137"/>
      <c r="K44" s="137"/>
      <c r="L44" s="137"/>
      <c r="M44" s="144"/>
      <c r="N44" s="137"/>
      <c r="O44" s="144"/>
      <c r="P44" s="145"/>
      <c r="Q44" s="146"/>
      <c r="R44" s="144"/>
    </row>
    <row r="45" spans="2:18" s="95" customFormat="1" ht="30.75" customHeight="1" thickTop="1">
      <c r="B45" s="52" t="s">
        <v>81</v>
      </c>
      <c r="C45" s="111">
        <f>C46+C59+C62+C65</f>
        <v>80484.44914173</v>
      </c>
      <c r="D45" s="40">
        <f aca="true" t="shared" si="8" ref="D45:L45">D46+D59+D62+D65+D66</f>
        <v>40340.49031703238</v>
      </c>
      <c r="E45" s="40">
        <f t="shared" si="8"/>
        <v>34738.26460190999</v>
      </c>
      <c r="F45" s="111">
        <f t="shared" si="8"/>
        <v>684.6426172099999</v>
      </c>
      <c r="G45" s="40">
        <f t="shared" si="8"/>
        <v>16166.692475079999</v>
      </c>
      <c r="H45" s="40">
        <f t="shared" si="8"/>
        <v>0</v>
      </c>
      <c r="I45" s="40">
        <f t="shared" si="8"/>
        <v>11242.045034</v>
      </c>
      <c r="J45" s="40">
        <f t="shared" si="8"/>
        <v>154.35493599999998</v>
      </c>
      <c r="K45" s="39">
        <f t="shared" si="8"/>
        <v>28.205905889999997</v>
      </c>
      <c r="L45" s="41">
        <f t="shared" si="8"/>
        <v>1821.6113500000001</v>
      </c>
      <c r="M45" s="41">
        <f>SUM(C45:L45)</f>
        <v>185660.75637885235</v>
      </c>
      <c r="N45" s="40">
        <f>N46+N59+N62+N65+N66</f>
        <v>-32046.714420531425</v>
      </c>
      <c r="O45" s="41">
        <f aca="true" t="shared" si="9" ref="O45:O65">M45+N45</f>
        <v>153614.04195832094</v>
      </c>
      <c r="P45" s="40">
        <f>P46+P59+P62+P65+P66</f>
        <v>-3270.34578116</v>
      </c>
      <c r="Q45" s="90">
        <f aca="true" t="shared" si="10" ref="Q45:Q65">O45+P45</f>
        <v>150343.69617716095</v>
      </c>
      <c r="R45" s="41">
        <f>Q45/$Q$7*100</f>
        <v>19.82118604840619</v>
      </c>
    </row>
    <row r="46" spans="2:18" ht="19.5" customHeight="1">
      <c r="B46" s="112" t="s">
        <v>82</v>
      </c>
      <c r="C46" s="40">
        <f>SUM(C47:C51)+C58</f>
        <v>77896.84400249</v>
      </c>
      <c r="D46" s="40">
        <f>D47+D48+D49+D50+D51+D58</f>
        <v>33275.3368491</v>
      </c>
      <c r="E46" s="39">
        <f aca="true" t="shared" si="11" ref="E46:L46">E47+E48+E49+E50+E51+E58</f>
        <v>34737.34639725999</v>
      </c>
      <c r="F46" s="39">
        <f t="shared" si="11"/>
        <v>683.75342409</v>
      </c>
      <c r="G46" s="39">
        <f t="shared" si="11"/>
        <v>16166.58311403</v>
      </c>
      <c r="H46" s="39">
        <f t="shared" si="11"/>
        <v>0</v>
      </c>
      <c r="I46" s="40">
        <f>I47+I48+I49+I50+I51+I58</f>
        <v>10639.979534</v>
      </c>
      <c r="J46" s="40">
        <f t="shared" si="11"/>
        <v>154.35493599999998</v>
      </c>
      <c r="K46" s="53">
        <f t="shared" si="11"/>
        <v>28.205905889999997</v>
      </c>
      <c r="L46" s="40">
        <f t="shared" si="11"/>
        <v>866.1984</v>
      </c>
      <c r="M46" s="42">
        <f aca="true" t="shared" si="12" ref="M46:M65">SUM(C46:L46)</f>
        <v>174448.60256286003</v>
      </c>
      <c r="N46" s="40">
        <f>N47+N48+N49+N50+N51+N58</f>
        <v>-31950.442970531425</v>
      </c>
      <c r="O46" s="42">
        <f t="shared" si="9"/>
        <v>142498.1595923286</v>
      </c>
      <c r="P46" s="40">
        <f>P47+P48+P49+P50+P51+P58</f>
        <v>0</v>
      </c>
      <c r="Q46" s="50">
        <f t="shared" si="10"/>
        <v>142498.1595923286</v>
      </c>
      <c r="R46" s="42">
        <f aca="true" t="shared" si="13" ref="R46:R65">Q46/$Q$7*100</f>
        <v>18.786837124895005</v>
      </c>
    </row>
    <row r="47" spans="1:18" ht="23.25" customHeight="1">
      <c r="A47" s="113"/>
      <c r="B47" s="114" t="s">
        <v>83</v>
      </c>
      <c r="C47" s="54">
        <v>14247.93910746</v>
      </c>
      <c r="D47" s="55">
        <v>16249.151172473334</v>
      </c>
      <c r="E47" s="43">
        <v>115.66005062</v>
      </c>
      <c r="F47" s="43">
        <v>65.00831842</v>
      </c>
      <c r="G47" s="43">
        <v>104.195418</v>
      </c>
      <c r="H47" s="43"/>
      <c r="I47" s="55">
        <v>6007.117</v>
      </c>
      <c r="J47" s="55"/>
      <c r="K47" s="37"/>
      <c r="L47" s="55">
        <v>217.73875</v>
      </c>
      <c r="M47" s="42">
        <f t="shared" si="12"/>
        <v>37006.809816973335</v>
      </c>
      <c r="N47" s="33"/>
      <c r="O47" s="42">
        <f t="shared" si="9"/>
        <v>37006.809816973335</v>
      </c>
      <c r="P47" s="33"/>
      <c r="Q47" s="50">
        <f t="shared" si="10"/>
        <v>37006.809816973335</v>
      </c>
      <c r="R47" s="42">
        <f t="shared" si="13"/>
        <v>4.878946581011646</v>
      </c>
    </row>
    <row r="48" spans="1:18" ht="23.25" customHeight="1">
      <c r="A48" s="113"/>
      <c r="B48" s="114" t="s">
        <v>84</v>
      </c>
      <c r="C48" s="55">
        <v>3088.4425792</v>
      </c>
      <c r="D48" s="55">
        <v>9555.622117416666</v>
      </c>
      <c r="E48" s="43">
        <v>254.37143297</v>
      </c>
      <c r="F48" s="43">
        <v>22.94322579</v>
      </c>
      <c r="G48" s="56">
        <v>14989.31025859</v>
      </c>
      <c r="H48" s="43">
        <v>0</v>
      </c>
      <c r="I48" s="37">
        <v>3319.552557</v>
      </c>
      <c r="J48" s="37"/>
      <c r="K48" s="37">
        <v>6.7786813</v>
      </c>
      <c r="L48" s="37">
        <v>628.73957</v>
      </c>
      <c r="M48" s="42">
        <f t="shared" si="12"/>
        <v>31865.760422266663</v>
      </c>
      <c r="N48" s="34">
        <v>-8407.051536279998</v>
      </c>
      <c r="O48" s="42">
        <f t="shared" si="9"/>
        <v>23458.708885986664</v>
      </c>
      <c r="P48" s="33"/>
      <c r="Q48" s="50">
        <f t="shared" si="10"/>
        <v>23458.708885986664</v>
      </c>
      <c r="R48" s="42">
        <f t="shared" si="13"/>
        <v>3.092776385759613</v>
      </c>
    </row>
    <row r="49" spans="1:18" ht="17.25" customHeight="1">
      <c r="A49" s="113"/>
      <c r="B49" s="114" t="s">
        <v>85</v>
      </c>
      <c r="C49" s="55">
        <v>7535.03117071</v>
      </c>
      <c r="D49" s="55">
        <v>369.09280311</v>
      </c>
      <c r="E49" s="43">
        <v>1.45733867</v>
      </c>
      <c r="F49" s="43">
        <v>0.0013764</v>
      </c>
      <c r="G49" s="43">
        <v>0.74343744</v>
      </c>
      <c r="H49" s="43">
        <v>0</v>
      </c>
      <c r="I49" s="37">
        <v>0.204</v>
      </c>
      <c r="J49" s="37">
        <v>0</v>
      </c>
      <c r="K49" s="55">
        <v>21.36467566</v>
      </c>
      <c r="L49" s="37">
        <v>19.72008</v>
      </c>
      <c r="M49" s="42">
        <f t="shared" si="12"/>
        <v>7947.61488199</v>
      </c>
      <c r="N49" s="34">
        <v>-36.37318153142857</v>
      </c>
      <c r="O49" s="42">
        <f t="shared" si="9"/>
        <v>7911.241700458571</v>
      </c>
      <c r="P49" s="33"/>
      <c r="Q49" s="50">
        <f>O49+P49</f>
        <v>7911.241700458571</v>
      </c>
      <c r="R49" s="42">
        <f t="shared" si="13"/>
        <v>1.0430114305153027</v>
      </c>
    </row>
    <row r="50" spans="1:18" ht="18.75" customHeight="1">
      <c r="A50" s="113"/>
      <c r="B50" s="114" t="s">
        <v>86</v>
      </c>
      <c r="C50" s="55">
        <v>2661.46085002</v>
      </c>
      <c r="D50" s="55">
        <v>1397.38932303</v>
      </c>
      <c r="E50" s="43"/>
      <c r="F50" s="43">
        <v>0.49295637</v>
      </c>
      <c r="G50" s="43"/>
      <c r="H50" s="43"/>
      <c r="I50" s="37">
        <v>1.175</v>
      </c>
      <c r="J50" s="55"/>
      <c r="K50" s="53"/>
      <c r="L50" s="55"/>
      <c r="M50" s="42">
        <f t="shared" si="12"/>
        <v>4060.51812942</v>
      </c>
      <c r="N50" s="33"/>
      <c r="O50" s="42">
        <f t="shared" si="9"/>
        <v>4060.51812942</v>
      </c>
      <c r="P50" s="33"/>
      <c r="Q50" s="50">
        <f t="shared" si="10"/>
        <v>4060.51812942</v>
      </c>
      <c r="R50" s="42">
        <f t="shared" si="13"/>
        <v>0.535335284036915</v>
      </c>
    </row>
    <row r="51" spans="1:18" ht="26.25" customHeight="1">
      <c r="A51" s="113"/>
      <c r="B51" s="115" t="s">
        <v>87</v>
      </c>
      <c r="C51" s="53">
        <f>SUM(C52:C57)</f>
        <v>50107.18315961</v>
      </c>
      <c r="D51" s="53">
        <f>SUM(D52:D57)</f>
        <v>5704.0814330700005</v>
      </c>
      <c r="E51" s="53">
        <f aca="true" t="shared" si="14" ref="E51:K51">SUM(E52:E57)</f>
        <v>34365.857574999995</v>
      </c>
      <c r="F51" s="53">
        <f t="shared" si="14"/>
        <v>595.30754711</v>
      </c>
      <c r="G51" s="53">
        <f t="shared" si="14"/>
        <v>1072.334</v>
      </c>
      <c r="H51" s="53">
        <f t="shared" si="14"/>
        <v>0</v>
      </c>
      <c r="I51" s="53">
        <f>SUM(I52:I57)</f>
        <v>1306.931</v>
      </c>
      <c r="J51" s="53">
        <f>SUM(J52:J57)</f>
        <v>154.35493599999998</v>
      </c>
      <c r="K51" s="53">
        <f t="shared" si="14"/>
        <v>0.06254893</v>
      </c>
      <c r="L51" s="53">
        <f>L52+L53+L55+L57+L54</f>
        <v>0</v>
      </c>
      <c r="M51" s="42">
        <f t="shared" si="12"/>
        <v>93306.11219972001</v>
      </c>
      <c r="N51" s="53">
        <f>N52+N53+N55+N57+N54+N56</f>
        <v>-23468.207105719997</v>
      </c>
      <c r="O51" s="42">
        <f t="shared" si="9"/>
        <v>69837.90509400002</v>
      </c>
      <c r="P51" s="53">
        <f>P52+P53+P55+P57+P54</f>
        <v>0</v>
      </c>
      <c r="Q51" s="50">
        <f t="shared" si="10"/>
        <v>69837.90509400002</v>
      </c>
      <c r="R51" s="42">
        <f t="shared" si="13"/>
        <v>9.207370480421888</v>
      </c>
    </row>
    <row r="52" spans="1:18" ht="32.25" customHeight="1">
      <c r="A52" s="113"/>
      <c r="B52" s="116" t="s">
        <v>88</v>
      </c>
      <c r="C52" s="55">
        <v>21179.58968449</v>
      </c>
      <c r="D52" s="37">
        <v>425.2756372900003</v>
      </c>
      <c r="E52" s="57">
        <v>0.056475</v>
      </c>
      <c r="F52" s="57">
        <v>123.416356</v>
      </c>
      <c r="G52" s="57"/>
      <c r="H52" s="57">
        <v>0</v>
      </c>
      <c r="I52" s="55">
        <v>323.101</v>
      </c>
      <c r="J52" s="55"/>
      <c r="K52" s="40"/>
      <c r="L52" s="37"/>
      <c r="M52" s="42">
        <f t="shared" si="12"/>
        <v>22051.439152780003</v>
      </c>
      <c r="N52" s="34">
        <v>-21389.989363619996</v>
      </c>
      <c r="O52" s="42">
        <f t="shared" si="9"/>
        <v>661.4497891600076</v>
      </c>
      <c r="P52" s="33"/>
      <c r="Q52" s="50">
        <f t="shared" si="10"/>
        <v>661.4497891600076</v>
      </c>
      <c r="R52" s="42">
        <f t="shared" si="13"/>
        <v>0.08720498209097002</v>
      </c>
    </row>
    <row r="53" spans="1:18" ht="15">
      <c r="A53" s="113"/>
      <c r="B53" s="117" t="s">
        <v>89</v>
      </c>
      <c r="C53" s="55">
        <v>6309.66294829</v>
      </c>
      <c r="D53" s="37">
        <v>248.01550236000003</v>
      </c>
      <c r="E53" s="43">
        <v>0</v>
      </c>
      <c r="F53" s="43">
        <v>0.12394019</v>
      </c>
      <c r="G53" s="43"/>
      <c r="H53" s="43"/>
      <c r="I53" s="37">
        <v>168.931</v>
      </c>
      <c r="J53" s="37">
        <v>3.114936</v>
      </c>
      <c r="K53" s="37"/>
      <c r="L53" s="37"/>
      <c r="M53" s="42">
        <f t="shared" si="12"/>
        <v>6729.84832684</v>
      </c>
      <c r="N53" s="34">
        <v>-273.96646</v>
      </c>
      <c r="O53" s="42">
        <f>M53+N53</f>
        <v>6455.88186684</v>
      </c>
      <c r="P53" s="33"/>
      <c r="Q53" s="50">
        <f t="shared" si="10"/>
        <v>6455.88186684</v>
      </c>
      <c r="R53" s="42">
        <f t="shared" si="13"/>
        <v>0.8511380180408701</v>
      </c>
    </row>
    <row r="54" spans="1:18" ht="38.25" customHeight="1">
      <c r="A54" s="113"/>
      <c r="B54" s="103" t="s">
        <v>90</v>
      </c>
      <c r="C54" s="55">
        <v>4209.20860794</v>
      </c>
      <c r="D54" s="37">
        <v>1407.32228151</v>
      </c>
      <c r="E54" s="37"/>
      <c r="F54" s="37">
        <v>9.12716502</v>
      </c>
      <c r="G54" s="37"/>
      <c r="H54" s="43"/>
      <c r="I54" s="37">
        <v>143.029</v>
      </c>
      <c r="J54" s="37">
        <v>139.94199999999998</v>
      </c>
      <c r="K54" s="37"/>
      <c r="L54" s="37"/>
      <c r="M54" s="42">
        <f t="shared" si="12"/>
        <v>5908.62905447</v>
      </c>
      <c r="N54" s="34">
        <v>-960.8920020999998</v>
      </c>
      <c r="O54" s="42">
        <f t="shared" si="9"/>
        <v>4947.73705237</v>
      </c>
      <c r="P54" s="33"/>
      <c r="Q54" s="109">
        <f t="shared" si="10"/>
        <v>4947.73705237</v>
      </c>
      <c r="R54" s="42">
        <f t="shared" si="13"/>
        <v>0.6523054782294002</v>
      </c>
    </row>
    <row r="55" spans="1:18" ht="15">
      <c r="A55" s="113"/>
      <c r="B55" s="117" t="s">
        <v>91</v>
      </c>
      <c r="C55" s="55">
        <v>14897.58976982</v>
      </c>
      <c r="D55" s="37">
        <v>2906.6310198799997</v>
      </c>
      <c r="E55" s="43">
        <v>34365.8011</v>
      </c>
      <c r="F55" s="43">
        <v>450.99399999999997</v>
      </c>
      <c r="G55" s="43">
        <v>1072.334</v>
      </c>
      <c r="H55" s="43"/>
      <c r="I55" s="37">
        <v>62.351</v>
      </c>
      <c r="J55" s="37"/>
      <c r="K55" s="37"/>
      <c r="L55" s="37"/>
      <c r="M55" s="42">
        <f t="shared" si="12"/>
        <v>53755.700889700005</v>
      </c>
      <c r="N55" s="33"/>
      <c r="O55" s="42">
        <f t="shared" si="9"/>
        <v>53755.700889700005</v>
      </c>
      <c r="P55" s="33"/>
      <c r="Q55" s="50">
        <f t="shared" si="10"/>
        <v>53755.700889700005</v>
      </c>
      <c r="R55" s="42">
        <f t="shared" si="13"/>
        <v>7.087106247818063</v>
      </c>
    </row>
    <row r="56" spans="1:18" ht="74.25" customHeight="1">
      <c r="A56" s="113"/>
      <c r="B56" s="103" t="s">
        <v>92</v>
      </c>
      <c r="C56" s="55">
        <v>2041.27663164</v>
      </c>
      <c r="D56" s="37">
        <v>42.333287649999995</v>
      </c>
      <c r="E56" s="43"/>
      <c r="F56" s="43">
        <v>0.00998383</v>
      </c>
      <c r="G56" s="43"/>
      <c r="H56" s="43"/>
      <c r="I56" s="37">
        <v>291.05899999999997</v>
      </c>
      <c r="J56" s="37">
        <v>11.298</v>
      </c>
      <c r="K56" s="37"/>
      <c r="L56" s="37"/>
      <c r="M56" s="42">
        <f t="shared" si="12"/>
        <v>2385.9769031199994</v>
      </c>
      <c r="N56" s="93">
        <v>-843.35928</v>
      </c>
      <c r="O56" s="42">
        <f t="shared" si="9"/>
        <v>1542.6176231199993</v>
      </c>
      <c r="P56" s="33"/>
      <c r="Q56" s="50">
        <f t="shared" si="10"/>
        <v>1542.6176231199993</v>
      </c>
      <c r="R56" s="42">
        <f t="shared" si="13"/>
        <v>0.20337740581674346</v>
      </c>
    </row>
    <row r="57" spans="1:18" ht="15">
      <c r="A57" s="113"/>
      <c r="B57" s="117" t="s">
        <v>93</v>
      </c>
      <c r="C57" s="55">
        <v>1469.85551743</v>
      </c>
      <c r="D57" s="37">
        <v>674.50370438</v>
      </c>
      <c r="E57" s="43"/>
      <c r="F57" s="43">
        <v>11.63610207</v>
      </c>
      <c r="G57" s="43">
        <v>0</v>
      </c>
      <c r="H57" s="43"/>
      <c r="I57" s="37">
        <v>318.46</v>
      </c>
      <c r="J57" s="37">
        <v>0</v>
      </c>
      <c r="K57" s="37">
        <v>0.06254893</v>
      </c>
      <c r="L57" s="37"/>
      <c r="M57" s="42">
        <f t="shared" si="12"/>
        <v>2474.5178728100004</v>
      </c>
      <c r="N57" s="33"/>
      <c r="O57" s="42">
        <f t="shared" si="9"/>
        <v>2474.5178728100004</v>
      </c>
      <c r="P57" s="33"/>
      <c r="Q57" s="50">
        <f t="shared" si="10"/>
        <v>2474.5178728100004</v>
      </c>
      <c r="R57" s="42">
        <f t="shared" si="13"/>
        <v>0.32623834842584054</v>
      </c>
    </row>
    <row r="58" spans="1:18" s="33" customFormat="1" ht="31.5" customHeight="1">
      <c r="A58" s="118"/>
      <c r="B58" s="119" t="s">
        <v>94</v>
      </c>
      <c r="C58" s="55">
        <v>256.78713549</v>
      </c>
      <c r="D58" s="37">
        <v>0</v>
      </c>
      <c r="E58" s="43">
        <v>0</v>
      </c>
      <c r="F58" s="43"/>
      <c r="G58" s="43"/>
      <c r="H58" s="43"/>
      <c r="I58" s="37">
        <v>4.999977</v>
      </c>
      <c r="J58" s="42">
        <v>0</v>
      </c>
      <c r="K58" s="42"/>
      <c r="L58" s="37"/>
      <c r="M58" s="42">
        <f t="shared" si="12"/>
        <v>261.78711249</v>
      </c>
      <c r="N58" s="34">
        <v>-38.811147</v>
      </c>
      <c r="O58" s="42">
        <f t="shared" si="9"/>
        <v>222.97596549000002</v>
      </c>
      <c r="Q58" s="50">
        <f t="shared" si="10"/>
        <v>222.97596549000002</v>
      </c>
      <c r="R58" s="42">
        <f t="shared" si="13"/>
        <v>0.029396963149637443</v>
      </c>
    </row>
    <row r="59" spans="1:18" ht="19.5" customHeight="1">
      <c r="A59" s="113"/>
      <c r="B59" s="112" t="s">
        <v>95</v>
      </c>
      <c r="C59" s="42">
        <f>SUM(C60:C61)</f>
        <v>940.56186457</v>
      </c>
      <c r="D59" s="42">
        <f>D60+D61</f>
        <v>5570.574091442381</v>
      </c>
      <c r="E59" s="44">
        <f aca="true" t="shared" si="15" ref="E59:L59">E60+E61</f>
        <v>0.91820465</v>
      </c>
      <c r="F59" s="44">
        <f t="shared" si="15"/>
        <v>0.88919312</v>
      </c>
      <c r="G59" s="44">
        <f t="shared" si="15"/>
        <v>0.10936105</v>
      </c>
      <c r="H59" s="44">
        <f t="shared" si="15"/>
        <v>0</v>
      </c>
      <c r="I59" s="42">
        <f t="shared" si="15"/>
        <v>585.4005</v>
      </c>
      <c r="J59" s="42">
        <f t="shared" si="15"/>
        <v>0</v>
      </c>
      <c r="K59" s="37">
        <f t="shared" si="15"/>
        <v>0</v>
      </c>
      <c r="L59" s="42">
        <f t="shared" si="15"/>
        <v>835.5253700000001</v>
      </c>
      <c r="M59" s="42">
        <f t="shared" si="12"/>
        <v>7933.978584832381</v>
      </c>
      <c r="N59" s="42">
        <f>N60+N61</f>
        <v>-46.287</v>
      </c>
      <c r="O59" s="42">
        <f t="shared" si="9"/>
        <v>7887.691584832381</v>
      </c>
      <c r="P59" s="33">
        <f>P60+P61</f>
        <v>-42.155</v>
      </c>
      <c r="Q59" s="50">
        <f>O59+P59</f>
        <v>7845.536584832381</v>
      </c>
      <c r="R59" s="42">
        <f t="shared" si="13"/>
        <v>1.0343489235111907</v>
      </c>
    </row>
    <row r="60" spans="1:18" ht="19.5" customHeight="1">
      <c r="A60" s="113"/>
      <c r="B60" s="117" t="s">
        <v>96</v>
      </c>
      <c r="C60" s="37">
        <v>898.40716438</v>
      </c>
      <c r="D60" s="55">
        <v>5486.290123742381</v>
      </c>
      <c r="E60" s="43">
        <v>0.91820465</v>
      </c>
      <c r="F60" s="43">
        <v>0.88919312</v>
      </c>
      <c r="G60" s="43">
        <v>0.10936105</v>
      </c>
      <c r="H60" s="43"/>
      <c r="I60" s="37">
        <v>585.4</v>
      </c>
      <c r="J60" s="37">
        <v>0</v>
      </c>
      <c r="K60" s="42">
        <v>0</v>
      </c>
      <c r="L60" s="55">
        <v>835.5253700000001</v>
      </c>
      <c r="M60" s="42">
        <f t="shared" si="12"/>
        <v>7807.539416942381</v>
      </c>
      <c r="N60" s="42">
        <v>-46.287</v>
      </c>
      <c r="O60" s="42">
        <f t="shared" si="9"/>
        <v>7761.2524169423805</v>
      </c>
      <c r="P60" s="33"/>
      <c r="Q60" s="50">
        <f t="shared" si="10"/>
        <v>7761.2524169423805</v>
      </c>
      <c r="R60" s="42">
        <f t="shared" si="13"/>
        <v>1.023236969933076</v>
      </c>
    </row>
    <row r="61" spans="1:18" ht="19.5" customHeight="1">
      <c r="A61" s="113"/>
      <c r="B61" s="117" t="s">
        <v>97</v>
      </c>
      <c r="C61" s="37">
        <v>42.15470019</v>
      </c>
      <c r="D61" s="55">
        <v>84.28396769999999</v>
      </c>
      <c r="E61" s="57"/>
      <c r="F61" s="57">
        <v>0</v>
      </c>
      <c r="G61" s="57"/>
      <c r="H61" s="57"/>
      <c r="I61" s="37">
        <v>0.0005</v>
      </c>
      <c r="J61" s="42"/>
      <c r="K61" s="42"/>
      <c r="L61" s="55"/>
      <c r="M61" s="42">
        <f t="shared" si="12"/>
        <v>126.43916789</v>
      </c>
      <c r="N61" s="93"/>
      <c r="O61" s="42">
        <f t="shared" si="9"/>
        <v>126.43916789</v>
      </c>
      <c r="P61" s="33">
        <v>-42.155</v>
      </c>
      <c r="Q61" s="50">
        <f t="shared" si="10"/>
        <v>84.28416788999999</v>
      </c>
      <c r="R61" s="42">
        <f t="shared" si="13"/>
        <v>0.0111119535781147</v>
      </c>
    </row>
    <row r="62" spans="1:18" ht="23.25" customHeight="1">
      <c r="A62" s="113"/>
      <c r="B62" s="112" t="s">
        <v>77</v>
      </c>
      <c r="C62" s="53">
        <f>C63+C64</f>
        <v>1647.04327467</v>
      </c>
      <c r="D62" s="53">
        <f>D63+D64</f>
        <v>1494.57937649</v>
      </c>
      <c r="E62" s="53">
        <f>E63+E64</f>
        <v>0</v>
      </c>
      <c r="F62" s="53">
        <f>F63+F64</f>
        <v>0</v>
      </c>
      <c r="G62" s="53">
        <f>G63+G64</f>
        <v>0</v>
      </c>
      <c r="H62" s="57"/>
      <c r="I62" s="53">
        <f>I63+I64</f>
        <v>16.665</v>
      </c>
      <c r="J62" s="42"/>
      <c r="K62" s="42">
        <f>K63+K64</f>
        <v>0</v>
      </c>
      <c r="L62" s="53">
        <f>L63+L64</f>
        <v>119.88758000000001</v>
      </c>
      <c r="M62" s="42">
        <f t="shared" si="12"/>
        <v>3278.17523116</v>
      </c>
      <c r="N62" s="53">
        <f>N63+N64</f>
        <v>-49.98445</v>
      </c>
      <c r="O62" s="42">
        <f t="shared" si="9"/>
        <v>3228.19078116</v>
      </c>
      <c r="P62" s="53">
        <f>P63+P64</f>
        <v>-3228.19078116</v>
      </c>
      <c r="Q62" s="50">
        <f t="shared" si="10"/>
        <v>0</v>
      </c>
      <c r="R62" s="42">
        <f t="shared" si="13"/>
        <v>0</v>
      </c>
    </row>
    <row r="63" spans="1:18" ht="15">
      <c r="A63" s="113"/>
      <c r="B63" s="120" t="s">
        <v>98</v>
      </c>
      <c r="C63" s="58"/>
      <c r="D63" s="55">
        <v>0</v>
      </c>
      <c r="E63" s="57">
        <v>0</v>
      </c>
      <c r="F63" s="57">
        <v>0</v>
      </c>
      <c r="G63" s="57"/>
      <c r="H63" s="57">
        <v>0</v>
      </c>
      <c r="I63" s="55">
        <v>0</v>
      </c>
      <c r="J63" s="42"/>
      <c r="K63" s="42"/>
      <c r="L63" s="55"/>
      <c r="M63" s="51">
        <f t="shared" si="12"/>
        <v>0</v>
      </c>
      <c r="N63" s="33"/>
      <c r="O63" s="42">
        <f t="shared" si="9"/>
        <v>0</v>
      </c>
      <c r="P63" s="33">
        <f>-O63</f>
        <v>0</v>
      </c>
      <c r="Q63" s="50"/>
      <c r="R63" s="42">
        <f t="shared" si="13"/>
        <v>0</v>
      </c>
    </row>
    <row r="64" spans="1:18" ht="19.5" customHeight="1">
      <c r="A64" s="113"/>
      <c r="B64" s="120" t="s">
        <v>99</v>
      </c>
      <c r="C64" s="55">
        <v>1647.04327467</v>
      </c>
      <c r="D64" s="55">
        <v>1494.57937649</v>
      </c>
      <c r="E64" s="57">
        <v>0</v>
      </c>
      <c r="F64" s="57">
        <v>0</v>
      </c>
      <c r="G64" s="57"/>
      <c r="H64" s="57">
        <v>0</v>
      </c>
      <c r="I64" s="55">
        <v>16.665</v>
      </c>
      <c r="J64" s="42"/>
      <c r="K64" s="42"/>
      <c r="L64" s="55">
        <v>119.88758000000001</v>
      </c>
      <c r="M64" s="42">
        <f t="shared" si="12"/>
        <v>3278.17523116</v>
      </c>
      <c r="N64" s="34">
        <v>-49.98445</v>
      </c>
      <c r="O64" s="42">
        <f t="shared" si="9"/>
        <v>3228.19078116</v>
      </c>
      <c r="P64" s="33">
        <f>-O64</f>
        <v>-3228.19078116</v>
      </c>
      <c r="Q64" s="50">
        <f t="shared" si="10"/>
        <v>0</v>
      </c>
      <c r="R64" s="42">
        <f t="shared" si="13"/>
        <v>0</v>
      </c>
    </row>
    <row r="65" spans="1:18" ht="34.5" customHeight="1">
      <c r="A65" s="113"/>
      <c r="B65" s="121" t="s">
        <v>100</v>
      </c>
      <c r="C65" s="55">
        <v>0</v>
      </c>
      <c r="D65" s="55">
        <v>0</v>
      </c>
      <c r="E65" s="57"/>
      <c r="F65" s="57"/>
      <c r="G65" s="57"/>
      <c r="H65" s="57"/>
      <c r="I65" s="57"/>
      <c r="J65" s="42"/>
      <c r="K65" s="55"/>
      <c r="L65" s="55"/>
      <c r="M65" s="42">
        <f t="shared" si="12"/>
        <v>0</v>
      </c>
      <c r="N65" s="33"/>
      <c r="O65" s="42">
        <f t="shared" si="9"/>
        <v>0</v>
      </c>
      <c r="P65" s="33"/>
      <c r="Q65" s="50">
        <f t="shared" si="10"/>
        <v>0</v>
      </c>
      <c r="R65" s="42">
        <f t="shared" si="13"/>
        <v>0</v>
      </c>
    </row>
    <row r="66" spans="2:18" ht="12" customHeight="1">
      <c r="B66" s="121"/>
      <c r="C66" s="55"/>
      <c r="D66" s="55"/>
      <c r="E66" s="57"/>
      <c r="F66" s="57"/>
      <c r="G66" s="57"/>
      <c r="H66" s="57"/>
      <c r="I66" s="40"/>
      <c r="J66" s="42"/>
      <c r="K66" s="55"/>
      <c r="L66" s="55"/>
      <c r="M66" s="42"/>
      <c r="N66" s="33"/>
      <c r="O66" s="42"/>
      <c r="P66" s="33"/>
      <c r="Q66" s="50"/>
      <c r="R66" s="42"/>
    </row>
    <row r="67" spans="2:18" ht="34.5" customHeight="1" thickBot="1">
      <c r="B67" s="122" t="s">
        <v>101</v>
      </c>
      <c r="C67" s="59">
        <f aca="true" t="shared" si="16" ref="C67:L67">C18-C45</f>
        <v>-12140.793303209997</v>
      </c>
      <c r="D67" s="59">
        <f t="shared" si="16"/>
        <v>2849.997254749993</v>
      </c>
      <c r="E67" s="60">
        <f t="shared" si="16"/>
        <v>-824.6812019099962</v>
      </c>
      <c r="F67" s="60">
        <f t="shared" si="16"/>
        <v>557.5108677900004</v>
      </c>
      <c r="G67" s="60">
        <f t="shared" si="16"/>
        <v>173.80788822999966</v>
      </c>
      <c r="H67" s="60">
        <f t="shared" si="16"/>
        <v>0</v>
      </c>
      <c r="I67" s="59">
        <f t="shared" si="16"/>
        <v>2329.9139659999983</v>
      </c>
      <c r="J67" s="59">
        <f t="shared" si="16"/>
        <v>19.428000000000026</v>
      </c>
      <c r="K67" s="59">
        <f t="shared" si="16"/>
        <v>291.64856295</v>
      </c>
      <c r="L67" s="59">
        <f t="shared" si="16"/>
        <v>385.24053000000004</v>
      </c>
      <c r="M67" s="59">
        <f>SUM(C67:L67)</f>
        <v>-6357.927435400002</v>
      </c>
      <c r="N67" s="123">
        <f>N18-N45</f>
        <v>0</v>
      </c>
      <c r="O67" s="59">
        <f>O18-O45</f>
        <v>-6357.927435400023</v>
      </c>
      <c r="P67" s="59">
        <f>P18-P45</f>
        <v>3233.57894292</v>
      </c>
      <c r="Q67" s="124">
        <f>Q18-Q45</f>
        <v>-3124.3484924800287</v>
      </c>
      <c r="R67" s="125">
        <f>Q67/$Q$7*100</f>
        <v>-0.4119114690151653</v>
      </c>
    </row>
    <row r="68" ht="19.5" customHeight="1" thickTop="1"/>
  </sheetData>
  <sheetProtection/>
  <mergeCells count="7">
    <mergeCell ref="N2:R2"/>
    <mergeCell ref="B3:R3"/>
    <mergeCell ref="B4:R4"/>
    <mergeCell ref="B5:R5"/>
    <mergeCell ref="Q9:R12"/>
    <mergeCell ref="Q13:Q14"/>
    <mergeCell ref="R13:R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2" r:id="rId1"/>
  <headerFooter alignWithMargins="0">
    <oddFooter>&amp;L&amp;D   &amp;T&amp;C&amp;F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2016-09-26T07:52:17Z</cp:lastPrinted>
  <dcterms:created xsi:type="dcterms:W3CDTF">2016-09-26T06:18:28Z</dcterms:created>
  <dcterms:modified xsi:type="dcterms:W3CDTF">2016-09-26T07:52:25Z</dcterms:modified>
  <cp:category/>
  <cp:version/>
  <cp:contentType/>
  <cp:contentStatus/>
</cp:coreProperties>
</file>