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octombr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'octombrie 2018 '!$A$1:$R$69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'octombrie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<sst xmlns="http://schemas.openxmlformats.org/spreadsheetml/2006/main" count="113" uniqueCount="105">
  <si>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BUGETUL GENERAL CONSOLIDAT </t>
  </si>
  <si>
    <t>Realizări 01.01 - 31.10.2018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</si>
  <si>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</si>
  <si>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</si>
  <si>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</si>
  <si>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</si>
  <si>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</si>
  <si>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</si>
  <si>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</si>
  <si>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</si>
  <si>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</si>
  <si>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</si>
  <si>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</si>
  <si>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</si>
  <si>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</si>
  <si>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</si>
  <si>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</si>
  <si>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</si>
  <si>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</si>
  <si>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</si>
  <si>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</si>
  <si>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</si>
  <si>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</si>
  <si>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</si>
  <si>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</si>
  <si>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</si>
  <si>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</si>
  <si>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</si>
  <si>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</si>
  <si>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</si>
  <si>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</si>
  <si>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</si>
  <si>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</si>
  <si>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</si>
  <si>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</si>
  <si>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</si>
  <si>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</si>
  <si>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</si>
  <si>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</si>
  <si>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</si>
  <si>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</si>
  <si>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</si>
  <si>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</si>
  <si>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</si>
  <si>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</si>
  <si>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</si>
  <si>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</si>
  <si>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</si>
  <si>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</si>
  <si>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</si>
  <si>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</si>
  <si>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</si>
  <si>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</si>
  <si>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</si>
  <si>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</si>
  <si>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</si>
  <si>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</si>
  <si>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</si>
  <si>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</si>
  <si>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</si>
  <si>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</si>
  <si>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</si>
  <si>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</si>
  <si>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</si>
  <si>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</si>
  <si>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</si>
  <si>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</si>
  <si>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</si>
  <si>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</si>
  <si>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</si>
  <si>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</si>
  <si>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</si>
  <si>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</si>
  <si>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asigurari* 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</si>
  <si>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</si>
  <si>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</si>
  <si>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</si>
  <si>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</si>
  <si>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</si>
  <si>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</si>
  <si>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distribuire**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</si>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</sst>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center"/>
      <protection locked="0"/>
    </xf>
    <xf numFmtId="166" fontId="21" fillId="33" borderId="0" xfId="0" applyNumberFormat="1" applyFont="1" applyFill="1" applyAlignment="1" applyProtection="1">
      <alignment horizontal="center"/>
      <protection locked="0"/>
    </xf>
    <xf numFmtId="4" fontId="23" fillId="33" borderId="0" xfId="0" applyNumberFormat="1" applyFont="1" applyFill="1" applyBorder="1" applyAlignment="1" applyProtection="1">
      <alignment horizontal="center"/>
      <protection locked="0"/>
    </xf>
    <xf numFmtId="166" fontId="18" fillId="33" borderId="0" xfId="0" applyNumberFormat="1" applyFont="1" applyFill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7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center" vertical="center"/>
      <protection/>
    </xf>
    <xf numFmtId="4" fontId="18" fillId="33" borderId="0" xfId="0" applyNumberFormat="1" applyFont="1" applyFill="1" applyAlignment="1" applyProtection="1">
      <alignment horizontal="center" vertical="center"/>
      <protection/>
    </xf>
    <xf numFmtId="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4" fontId="21" fillId="33" borderId="0" xfId="0" applyNumberFormat="1" applyFont="1" applyFill="1" applyBorder="1" applyAlignment="1" applyProtection="1" quotePrefix="1">
      <alignment horizontal="center"/>
      <protection locked="0"/>
    </xf>
    <xf numFmtId="165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Alignment="1" applyProtection="1">
      <alignment horizontal="right"/>
      <protection locked="0"/>
    </xf>
    <xf numFmtId="4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4" fontId="18" fillId="33" borderId="0" xfId="0" applyNumberFormat="1" applyFont="1" applyFill="1" applyAlignment="1">
      <alignment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6" fontId="20" fillId="33" borderId="0" xfId="0" applyNumberFormat="1" applyFont="1" applyFill="1" applyBorder="1" applyAlignment="1" applyProtection="1">
      <alignment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5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7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octombrie%202018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18 "/>
      <sheetName val="UAT octombrie 2018"/>
      <sheetName val=" consolidari octombrie"/>
      <sheetName val="septembrie 2018  (valori)"/>
      <sheetName val="UAT septembrie 2018 (valori)"/>
      <sheetName val="august 2018 Engl"/>
      <sheetName val="Sinteza - An 2"/>
      <sheetName val="2017 - 2018"/>
      <sheetName val="Sinteza - Anexa executie progr"/>
      <sheetName val="progr.%.exec"/>
      <sheetName val="Progr.rectif.act.31.10(Liliana)"/>
      <sheetName val="dob_trez"/>
      <sheetName val="SPECIAL_CNAIR"/>
      <sheetName val="CNAIR_ex"/>
      <sheetName val="octombrie 2017"/>
      <sheetName val="octombrie 2017 leg"/>
      <sheetName val="august 2018  (valori)"/>
      <sheetName val="UAT august 2018 (valori)"/>
      <sheetName val="iulie 2018  (valori)"/>
      <sheetName val="UAT iulie 2018 (valori)"/>
      <sheetName val="iunie 2018  (valori)"/>
      <sheetName val="UAT iunie 2018 (valori)"/>
      <sheetName val="Sinteza-anexa program 9 luni "/>
      <sheetName val="program 9 luni .%.exec 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decembrie 2016 sit.financiare"/>
      <sheetName val=" decembrie 2015 DS"/>
      <sheetName val="decembrie 2014 DS 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69"/>
  <sheetViews>
    <sheetView showZeros="0" tabSelected="1" view="pageBreakPreview" zoomScale="75" zoomScaleNormal="81" zoomScaleSheetLayoutView="75" zoomScalePageLayoutView="0" workbookViewId="0" topLeftCell="A1">
      <pane xSplit="2" ySplit="16" topLeftCell="C47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AB58" sqref="AB58"/>
    </sheetView>
  </sheetViews>
  <sheetFormatPr defaultColWidth="9.140625" defaultRowHeight="19.5" customHeight="1" outlineLevelRow="1"/>
  <cols>
    <col min="1" max="1" width="3.8515625" style="30" customWidth="1"/>
    <col min="2" max="2" width="52.140625" style="34" customWidth="1"/>
    <col min="3" max="3" width="21.140625" style="34" customWidth="1"/>
    <col min="4" max="4" width="15.7109375" style="34" customWidth="1"/>
    <col min="5" max="5" width="17.00390625" style="7" customWidth="1"/>
    <col min="6" max="6" width="13.8515625" style="7" customWidth="1"/>
    <col min="7" max="7" width="16.8515625" style="7" customWidth="1"/>
    <col min="8" max="8" width="16.28125" style="7" customWidth="1"/>
    <col min="9" max="9" width="15.8515625" style="34" customWidth="1"/>
    <col min="10" max="10" width="13.28125" style="34" customWidth="1"/>
    <col min="11" max="11" width="14.140625" style="34" customWidth="1"/>
    <col min="12" max="12" width="13.7109375" style="34" customWidth="1"/>
    <col min="13" max="13" width="14.00390625" style="35" customWidth="1"/>
    <col min="14" max="14" width="11.7109375" style="34" customWidth="1"/>
    <col min="15" max="15" width="12.7109375" style="35" customWidth="1"/>
    <col min="16" max="16" width="11.57421875" style="34" customWidth="1"/>
    <col min="17" max="17" width="15.7109375" style="36" customWidth="1"/>
    <col min="18" max="18" width="9.57421875" style="37" customWidth="1"/>
    <col min="19" max="16384" width="8.8515625" style="30" customWidth="1"/>
  </cols>
  <sheetData>
    <row r="1" spans="2:9" ht="23.25" customHeight="1">
      <c r="B1" s="29"/>
      <c r="C1" s="30"/>
      <c r="D1" s="30"/>
      <c r="E1" s="31"/>
      <c r="F1" s="31"/>
      <c r="G1" s="31"/>
      <c r="H1" s="32"/>
      <c r="I1" s="33"/>
    </row>
    <row r="2" spans="2:18" ht="15" customHeight="1">
      <c r="B2" s="38"/>
      <c r="C2" s="39"/>
      <c r="D2" s="40"/>
      <c r="E2" s="41"/>
      <c r="F2" s="41"/>
      <c r="G2" s="41"/>
      <c r="H2" s="41"/>
      <c r="I2" s="39"/>
      <c r="J2" s="42"/>
      <c r="K2" s="40"/>
      <c r="L2" s="30"/>
      <c r="M2" s="43"/>
      <c r="N2" s="44"/>
      <c r="O2" s="44"/>
      <c r="P2" s="44"/>
      <c r="Q2" s="44"/>
      <c r="R2" s="44"/>
    </row>
    <row r="3" spans="2:18" ht="22.5" customHeight="1" outlineLevel="1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5" outlineLevel="1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ht="15" outlineLevel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5" outlineLevel="1">
      <c r="B6" s="47"/>
      <c r="C6" s="1"/>
      <c r="D6" s="1"/>
      <c r="E6" s="1"/>
      <c r="F6" s="47"/>
      <c r="G6" s="47"/>
      <c r="H6" s="47"/>
      <c r="I6" s="48"/>
      <c r="J6" s="49"/>
      <c r="K6" s="49"/>
      <c r="L6" s="47"/>
      <c r="M6" s="47"/>
      <c r="N6" s="47"/>
      <c r="O6" s="47"/>
      <c r="P6" s="47"/>
      <c r="Q6" s="47"/>
      <c r="R6" s="47"/>
    </row>
    <row r="7" spans="2:18" ht="15" outlineLevel="1">
      <c r="B7" s="50" t="s">
        <v>2</v>
      </c>
      <c r="C7" s="1"/>
      <c r="D7" s="1"/>
      <c r="E7" s="1"/>
      <c r="F7" s="1"/>
      <c r="G7" s="1"/>
      <c r="H7" s="3"/>
      <c r="I7" s="3"/>
      <c r="J7" s="48"/>
      <c r="K7" s="48"/>
      <c r="L7" s="3"/>
      <c r="M7" s="3"/>
      <c r="O7" s="3"/>
      <c r="P7" s="3"/>
      <c r="Q7" s="47"/>
      <c r="R7" s="3"/>
    </row>
    <row r="8" spans="2:18" ht="15" outlineLevel="1">
      <c r="B8" s="3"/>
      <c r="C8" s="1"/>
      <c r="D8" s="1"/>
      <c r="E8" s="1"/>
      <c r="F8" s="3"/>
      <c r="G8" s="1"/>
      <c r="H8" s="3"/>
      <c r="I8" s="48"/>
      <c r="J8" s="48"/>
      <c r="K8" s="51"/>
      <c r="L8" s="3"/>
      <c r="M8" s="3"/>
      <c r="N8" s="3"/>
      <c r="O8" s="3"/>
      <c r="P8" s="3"/>
      <c r="Q8" s="47"/>
      <c r="R8" s="3"/>
    </row>
    <row r="9" spans="2:18" ht="15" outlineLevel="1">
      <c r="B9" s="52"/>
      <c r="C9" s="1"/>
      <c r="D9" s="1"/>
      <c r="E9" s="1"/>
      <c r="F9" s="2"/>
      <c r="G9" s="1"/>
      <c r="H9" s="3"/>
      <c r="I9" s="4"/>
      <c r="J9" s="5"/>
      <c r="K9" s="53"/>
      <c r="L9" s="2"/>
      <c r="M9" s="3"/>
      <c r="N9" s="3"/>
      <c r="O9" s="3"/>
      <c r="P9" s="3"/>
      <c r="Q9" s="3"/>
      <c r="R9" s="3"/>
    </row>
    <row r="10" spans="2:13" ht="24" customHeight="1" outlineLevel="1">
      <c r="B10" s="55"/>
      <c r="C10" s="1"/>
      <c r="D10" s="6"/>
      <c r="F10" s="8"/>
      <c r="G10" s="9"/>
      <c r="I10" s="48"/>
      <c r="J10" s="10"/>
      <c r="K10" s="49"/>
      <c r="L10" s="49"/>
      <c r="M10" s="56"/>
    </row>
    <row r="11" spans="2:18" ht="15.75" customHeight="1" outlineLevel="1">
      <c r="B11" s="57"/>
      <c r="C11" s="56"/>
      <c r="D11" s="56"/>
      <c r="E11" s="6"/>
      <c r="F11" s="56"/>
      <c r="G11" s="6"/>
      <c r="H11" s="6"/>
      <c r="I11" s="56"/>
      <c r="J11" s="11"/>
      <c r="K11" s="49"/>
      <c r="L11" s="11"/>
      <c r="M11" s="11"/>
      <c r="N11" s="58"/>
      <c r="O11" s="58"/>
      <c r="P11" s="35" t="s">
        <v>3</v>
      </c>
      <c r="Q11" s="59">
        <v>949600</v>
      </c>
      <c r="R11" s="60"/>
    </row>
    <row r="12" spans="2:18" ht="17.25" outlineLevel="1">
      <c r="B12" s="61"/>
      <c r="C12" s="56"/>
      <c r="D12" s="56"/>
      <c r="E12" s="62"/>
      <c r="F12" s="63"/>
      <c r="G12" s="12"/>
      <c r="H12" s="13"/>
      <c r="I12" s="64"/>
      <c r="J12" s="30"/>
      <c r="K12" s="54"/>
      <c r="L12" s="54"/>
      <c r="M12" s="42"/>
      <c r="N12" s="65"/>
      <c r="O12" s="66"/>
      <c r="P12" s="65"/>
      <c r="Q12" s="67"/>
      <c r="R12" s="68" t="s">
        <v>4</v>
      </c>
    </row>
    <row r="13" spans="2:18" ht="15">
      <c r="B13" s="69"/>
      <c r="C13" s="70" t="s">
        <v>5</v>
      </c>
      <c r="D13" s="70" t="s">
        <v>5</v>
      </c>
      <c r="E13" s="71" t="s">
        <v>5</v>
      </c>
      <c r="F13" s="71" t="s">
        <v>5</v>
      </c>
      <c r="G13" s="71" t="s">
        <v>6</v>
      </c>
      <c r="H13" s="71" t="s">
        <v>7</v>
      </c>
      <c r="I13" s="70" t="s">
        <v>5</v>
      </c>
      <c r="J13" s="70" t="s">
        <v>8</v>
      </c>
      <c r="K13" s="70" t="s">
        <v>9</v>
      </c>
      <c r="L13" s="70" t="s">
        <v>9</v>
      </c>
      <c r="M13" s="72" t="s">
        <v>10</v>
      </c>
      <c r="N13" s="70" t="s">
        <v>11</v>
      </c>
      <c r="O13" s="73" t="s">
        <v>10</v>
      </c>
      <c r="P13" s="70" t="s">
        <v>12</v>
      </c>
      <c r="Q13" s="74" t="s">
        <v>13</v>
      </c>
      <c r="R13" s="74"/>
    </row>
    <row r="14" spans="2:18" ht="19.5" customHeight="1">
      <c r="B14" s="75"/>
      <c r="C14" s="76" t="s">
        <v>14</v>
      </c>
      <c r="D14" s="76" t="s">
        <v>15</v>
      </c>
      <c r="E14" s="77" t="s">
        <v>16</v>
      </c>
      <c r="F14" s="77" t="s">
        <v>17</v>
      </c>
      <c r="G14" s="77" t="s">
        <v>18</v>
      </c>
      <c r="H14" s="77" t="s">
        <v>19</v>
      </c>
      <c r="I14" s="76" t="s">
        <v>20</v>
      </c>
      <c r="J14" s="76" t="s">
        <v>19</v>
      </c>
      <c r="K14" s="76" t="s">
        <v>21</v>
      </c>
      <c r="L14" s="76" t="s">
        <v>22</v>
      </c>
      <c r="M14" s="78"/>
      <c r="N14" s="76" t="s">
        <v>23</v>
      </c>
      <c r="O14" s="79" t="s">
        <v>24</v>
      </c>
      <c r="P14" s="80" t="s">
        <v>25</v>
      </c>
      <c r="Q14" s="81"/>
      <c r="R14" s="81"/>
    </row>
    <row r="15" spans="2:18" ht="15.75" customHeight="1">
      <c r="B15" s="54"/>
      <c r="C15" s="76" t="s">
        <v>26</v>
      </c>
      <c r="D15" s="76" t="s">
        <v>27</v>
      </c>
      <c r="E15" s="77" t="s">
        <v>28</v>
      </c>
      <c r="F15" s="77" t="s">
        <v>29</v>
      </c>
      <c r="G15" s="77" t="s">
        <v>30</v>
      </c>
      <c r="H15" s="77" t="s">
        <v>31</v>
      </c>
      <c r="I15" s="76" t="s">
        <v>32</v>
      </c>
      <c r="J15" s="76" t="s">
        <v>33</v>
      </c>
      <c r="K15" s="76" t="s">
        <v>34</v>
      </c>
      <c r="L15" s="76" t="s">
        <v>35</v>
      </c>
      <c r="M15" s="78"/>
      <c r="N15" s="76" t="s">
        <v>36</v>
      </c>
      <c r="O15" s="79" t="s">
        <v>37</v>
      </c>
      <c r="P15" s="80" t="s">
        <v>38</v>
      </c>
      <c r="Q15" s="81"/>
      <c r="R15" s="81"/>
    </row>
    <row r="16" spans="2:18" ht="15">
      <c r="B16" s="82"/>
      <c r="C16" s="83"/>
      <c r="D16" s="76" t="s">
        <v>39</v>
      </c>
      <c r="E16" s="77" t="s">
        <v>40</v>
      </c>
      <c r="F16" s="77" t="s">
        <v>41</v>
      </c>
      <c r="G16" s="77" t="s">
        <v>42</v>
      </c>
      <c r="H16" s="77"/>
      <c r="I16" s="76" t="s">
        <v>43</v>
      </c>
      <c r="J16" s="76" t="s">
        <v>44</v>
      </c>
      <c r="K16" s="76"/>
      <c r="L16" s="76" t="s">
        <v>45</v>
      </c>
      <c r="M16" s="78"/>
      <c r="N16" s="76" t="s">
        <v>46</v>
      </c>
      <c r="O16" s="78" t="s">
        <v>47</v>
      </c>
      <c r="P16" s="80" t="s">
        <v>48</v>
      </c>
      <c r="Q16" s="81"/>
      <c r="R16" s="81"/>
    </row>
    <row r="17" spans="2:18" ht="15.75" customHeight="1">
      <c r="B17" s="65"/>
      <c r="C17" s="30"/>
      <c r="D17" s="76" t="s">
        <v>49</v>
      </c>
      <c r="E17" s="77"/>
      <c r="F17" s="77"/>
      <c r="G17" s="77" t="s">
        <v>50</v>
      </c>
      <c r="H17" s="77"/>
      <c r="I17" s="76" t="s">
        <v>51</v>
      </c>
      <c r="J17" s="76"/>
      <c r="K17" s="76"/>
      <c r="L17" s="76" t="s">
        <v>52</v>
      </c>
      <c r="M17" s="78"/>
      <c r="N17" s="76"/>
      <c r="O17" s="78"/>
      <c r="P17" s="80"/>
      <c r="Q17" s="14" t="s">
        <v>53</v>
      </c>
      <c r="R17" s="15" t="s">
        <v>54</v>
      </c>
    </row>
    <row r="18" spans="2:18" ht="51" customHeight="1">
      <c r="B18" s="84"/>
      <c r="C18" s="30"/>
      <c r="D18" s="85"/>
      <c r="E18" s="85"/>
      <c r="F18" s="85"/>
      <c r="G18" s="77" t="s">
        <v>55</v>
      </c>
      <c r="H18" s="77"/>
      <c r="I18" s="86" t="s">
        <v>56</v>
      </c>
      <c r="J18" s="76"/>
      <c r="K18" s="76"/>
      <c r="L18" s="86" t="s">
        <v>57</v>
      </c>
      <c r="M18" s="78"/>
      <c r="N18" s="76"/>
      <c r="O18" s="78"/>
      <c r="P18" s="80"/>
      <c r="Q18" s="14"/>
      <c r="R18" s="15"/>
    </row>
    <row r="19" spans="2:18" ht="18" customHeight="1" thickBot="1">
      <c r="B19" s="140"/>
      <c r="C19" s="93"/>
      <c r="D19" s="141"/>
      <c r="E19" s="141"/>
      <c r="F19" s="141"/>
      <c r="G19" s="142"/>
      <c r="H19" s="142"/>
      <c r="I19" s="143"/>
      <c r="J19" s="144"/>
      <c r="K19" s="144"/>
      <c r="L19" s="143"/>
      <c r="M19" s="145"/>
      <c r="N19" s="144"/>
      <c r="O19" s="145"/>
      <c r="P19" s="146"/>
      <c r="Q19" s="137"/>
      <c r="R19" s="147"/>
    </row>
    <row r="20" spans="2:18" s="97" customFormat="1" ht="30.75" customHeight="1" thickTop="1">
      <c r="B20" s="18" t="s">
        <v>58</v>
      </c>
      <c r="C20" s="19">
        <f aca="true" t="shared" si="0" ref="C20:L20">C21+C37+C38+C39+C40+C41+C42++C43+C44</f>
        <v>107896.831709</v>
      </c>
      <c r="D20" s="19">
        <f t="shared" si="0"/>
        <v>58578.27246</v>
      </c>
      <c r="E20" s="19">
        <f>E21+E37+E38+E39+E40+E41+E42++E43+E44</f>
        <v>53315.93526499999</v>
      </c>
      <c r="F20" s="19">
        <f t="shared" si="0"/>
        <v>1887.5534930000001</v>
      </c>
      <c r="G20" s="19">
        <f>G21+G37+G38+G39+G40+G41+G42++G43+G44</f>
        <v>28267.694010000003</v>
      </c>
      <c r="H20" s="19">
        <f t="shared" si="0"/>
        <v>0</v>
      </c>
      <c r="I20" s="19">
        <f t="shared" si="0"/>
        <v>23044.414000000004</v>
      </c>
      <c r="J20" s="19">
        <f>J21+J37+J38+J39+J40+J41+J42++J43+J44</f>
        <v>99.90382</v>
      </c>
      <c r="K20" s="19">
        <f t="shared" si="0"/>
        <v>103.51235284</v>
      </c>
      <c r="L20" s="20">
        <f t="shared" si="0"/>
        <v>2599.36035</v>
      </c>
      <c r="M20" s="94">
        <f>SUM(C20:L20)</f>
        <v>275793.47745983995</v>
      </c>
      <c r="N20" s="95">
        <f>N21+N37+N38+N41+N39</f>
        <v>-43329.06791278999</v>
      </c>
      <c r="O20" s="94">
        <f aca="true" t="shared" si="1" ref="O20:O42">M20+N20</f>
        <v>232464.40954704996</v>
      </c>
      <c r="P20" s="95">
        <f>P21+P37+P38+P41+P43</f>
        <v>-127.931691</v>
      </c>
      <c r="Q20" s="96">
        <f>O20+P20</f>
        <v>232336.47785604995</v>
      </c>
      <c r="R20" s="94">
        <f>Q20/$Q$11*100</f>
        <v>24.466773152490518</v>
      </c>
    </row>
    <row r="21" spans="2:18" s="99" customFormat="1" ht="18.75" customHeight="1">
      <c r="B21" s="87" t="s">
        <v>59</v>
      </c>
      <c r="C21" s="19">
        <f>C22+C35+C36</f>
        <v>98634.36635899999</v>
      </c>
      <c r="D21" s="19">
        <f>D22+D35+D36</f>
        <v>45302.05</v>
      </c>
      <c r="E21" s="20">
        <f>E22+E35+E36</f>
        <v>48543.31026499999</v>
      </c>
      <c r="F21" s="20">
        <f>F22+F35+F36</f>
        <v>1868.016493</v>
      </c>
      <c r="G21" s="20">
        <f>G22+G35+G36</f>
        <v>27442.252010000004</v>
      </c>
      <c r="H21" s="20"/>
      <c r="I21" s="19">
        <f>I22+I35+I36</f>
        <v>9611.361</v>
      </c>
      <c r="J21" s="19"/>
      <c r="K21" s="98">
        <f>K22+K35+K36</f>
        <v>103.51235284</v>
      </c>
      <c r="L21" s="98">
        <f>L22+L35+L36</f>
        <v>1130.8398599999998</v>
      </c>
      <c r="M21" s="19">
        <f>SUM(C21:L21)</f>
        <v>232635.70833984003</v>
      </c>
      <c r="N21" s="19">
        <f>N22+N35+N36</f>
        <v>-11601.203402789999</v>
      </c>
      <c r="O21" s="98">
        <f t="shared" si="1"/>
        <v>221034.50493705002</v>
      </c>
      <c r="P21" s="19">
        <f>P22+P35+P36</f>
        <v>0</v>
      </c>
      <c r="Q21" s="88">
        <f aca="true" t="shared" si="2" ref="Q21:Q42">O21+P21</f>
        <v>221034.50493705002</v>
      </c>
      <c r="R21" s="98">
        <f aca="true" t="shared" si="3" ref="R21:R44">Q21/$Q$11*100</f>
        <v>23.27659066312658</v>
      </c>
    </row>
    <row r="22" spans="2:18" ht="28.5" customHeight="1">
      <c r="B22" s="100" t="s">
        <v>60</v>
      </c>
      <c r="C22" s="21">
        <f>C23+C27+C28+C33+C34</f>
        <v>82398.76659099999</v>
      </c>
      <c r="D22" s="21">
        <f>D23+D27+D28+D33+D34</f>
        <v>33429.779</v>
      </c>
      <c r="E22" s="101">
        <f aca="true" t="shared" si="4" ref="E22:L22">E23+E27+E28+E33+E34</f>
        <v>0</v>
      </c>
      <c r="F22" s="101">
        <f t="shared" si="4"/>
        <v>0</v>
      </c>
      <c r="G22" s="102">
        <f t="shared" si="4"/>
        <v>1998.025</v>
      </c>
      <c r="H22" s="101">
        <f t="shared" si="4"/>
        <v>0</v>
      </c>
      <c r="I22" s="21">
        <f>I23+I27+I28+I33+I34</f>
        <v>385.767</v>
      </c>
      <c r="J22" s="25">
        <f t="shared" si="4"/>
        <v>0</v>
      </c>
      <c r="K22" s="25">
        <f t="shared" si="4"/>
        <v>0</v>
      </c>
      <c r="L22" s="25">
        <f t="shared" si="4"/>
        <v>0</v>
      </c>
      <c r="M22" s="21">
        <f>SUM(C22:L22)</f>
        <v>118212.337591</v>
      </c>
      <c r="N22" s="25">
        <f>N23+N27+N28+N33+N34</f>
        <v>0</v>
      </c>
      <c r="O22" s="21">
        <f t="shared" si="1"/>
        <v>118212.337591</v>
      </c>
      <c r="P22" s="25">
        <f>P23+P27+P28+P33+P34</f>
        <v>0</v>
      </c>
      <c r="Q22" s="103">
        <f t="shared" si="2"/>
        <v>118212.337591</v>
      </c>
      <c r="R22" s="21">
        <f t="shared" si="3"/>
        <v>12.448645491891323</v>
      </c>
    </row>
    <row r="23" spans="2:18" ht="33.75" customHeight="1">
      <c r="B23" s="104" t="s">
        <v>61</v>
      </c>
      <c r="C23" s="21">
        <f aca="true" t="shared" si="5" ref="C23:H23">C24+C25+C26</f>
        <v>20949.509000000002</v>
      </c>
      <c r="D23" s="21">
        <f>D24+D25+D26</f>
        <v>14852.415</v>
      </c>
      <c r="E23" s="101">
        <f t="shared" si="5"/>
        <v>0</v>
      </c>
      <c r="F23" s="101">
        <f t="shared" si="5"/>
        <v>0</v>
      </c>
      <c r="G23" s="101">
        <f t="shared" si="5"/>
        <v>0</v>
      </c>
      <c r="H23" s="101">
        <f t="shared" si="5"/>
        <v>0</v>
      </c>
      <c r="I23" s="101">
        <f>I24+I25+I26</f>
        <v>0</v>
      </c>
      <c r="J23" s="25">
        <f>J24+J25+J26</f>
        <v>0</v>
      </c>
      <c r="K23" s="16">
        <f>K24+K25+K26</f>
        <v>0</v>
      </c>
      <c r="L23" s="25">
        <f>L24+L25+L26</f>
        <v>0</v>
      </c>
      <c r="M23" s="21">
        <f aca="true" t="shared" si="6" ref="M23:M42">SUM(C23:L23)</f>
        <v>35801.924</v>
      </c>
      <c r="N23" s="25">
        <f>N24+N25+N26</f>
        <v>0</v>
      </c>
      <c r="O23" s="21">
        <f t="shared" si="1"/>
        <v>35801.924</v>
      </c>
      <c r="P23" s="25">
        <f>P24+P25+P26</f>
        <v>0</v>
      </c>
      <c r="Q23" s="103">
        <f t="shared" si="2"/>
        <v>35801.924</v>
      </c>
      <c r="R23" s="21">
        <f>Q23/$Q$11*100</f>
        <v>3.770211036225779</v>
      </c>
    </row>
    <row r="24" spans="2:18" ht="22.5" customHeight="1">
      <c r="B24" s="105" t="s">
        <v>62</v>
      </c>
      <c r="C24" s="16">
        <v>14449.026</v>
      </c>
      <c r="D24" s="16">
        <v>32.253</v>
      </c>
      <c r="E24" s="101"/>
      <c r="F24" s="101"/>
      <c r="G24" s="101"/>
      <c r="H24" s="101"/>
      <c r="I24" s="21"/>
      <c r="J24" s="16"/>
      <c r="K24" s="16"/>
      <c r="L24" s="16"/>
      <c r="M24" s="21">
        <f t="shared" si="6"/>
        <v>14481.279</v>
      </c>
      <c r="N24" s="16"/>
      <c r="O24" s="21">
        <f t="shared" si="1"/>
        <v>14481.279</v>
      </c>
      <c r="P24" s="16"/>
      <c r="Q24" s="103">
        <f t="shared" si="2"/>
        <v>14481.279</v>
      </c>
      <c r="R24" s="21">
        <f>Q24/$Q$11*100</f>
        <v>1.5249872577927548</v>
      </c>
    </row>
    <row r="25" spans="2:18" ht="30" customHeight="1">
      <c r="B25" s="105" t="s">
        <v>63</v>
      </c>
      <c r="C25" s="16">
        <v>3606.2810000000004</v>
      </c>
      <c r="D25" s="16">
        <v>14808.356</v>
      </c>
      <c r="E25" s="92"/>
      <c r="F25" s="92"/>
      <c r="G25" s="92"/>
      <c r="H25" s="92"/>
      <c r="I25" s="21"/>
      <c r="J25" s="16"/>
      <c r="K25" s="16"/>
      <c r="L25" s="16"/>
      <c r="M25" s="21">
        <f t="shared" si="6"/>
        <v>18414.637</v>
      </c>
      <c r="N25" s="16"/>
      <c r="O25" s="21">
        <f t="shared" si="1"/>
        <v>18414.637</v>
      </c>
      <c r="P25" s="16"/>
      <c r="Q25" s="103">
        <f t="shared" si="2"/>
        <v>18414.637</v>
      </c>
      <c r="R25" s="21">
        <f>Q25/$Q$11*100</f>
        <v>1.9391993470935132</v>
      </c>
    </row>
    <row r="26" spans="2:18" ht="36" customHeight="1">
      <c r="B26" s="106" t="s">
        <v>64</v>
      </c>
      <c r="C26" s="16">
        <v>2894.202</v>
      </c>
      <c r="D26" s="16">
        <v>11.806</v>
      </c>
      <c r="E26" s="92"/>
      <c r="F26" s="92"/>
      <c r="G26" s="92"/>
      <c r="H26" s="92"/>
      <c r="I26" s="21"/>
      <c r="J26" s="16"/>
      <c r="K26" s="16"/>
      <c r="L26" s="16"/>
      <c r="M26" s="21">
        <f t="shared" si="6"/>
        <v>2906.0080000000003</v>
      </c>
      <c r="N26" s="16"/>
      <c r="O26" s="21">
        <f t="shared" si="1"/>
        <v>2906.0080000000003</v>
      </c>
      <c r="P26" s="16"/>
      <c r="Q26" s="103">
        <f t="shared" si="2"/>
        <v>2906.0080000000003</v>
      </c>
      <c r="R26" s="21">
        <f t="shared" si="3"/>
        <v>0.3060244313395114</v>
      </c>
    </row>
    <row r="27" spans="2:18" ht="23.25" customHeight="1">
      <c r="B27" s="104" t="s">
        <v>65</v>
      </c>
      <c r="C27" s="16">
        <v>2.38</v>
      </c>
      <c r="D27" s="16">
        <v>5059.406</v>
      </c>
      <c r="E27" s="101"/>
      <c r="F27" s="101"/>
      <c r="G27" s="101"/>
      <c r="H27" s="101"/>
      <c r="I27" s="21"/>
      <c r="J27" s="16"/>
      <c r="K27" s="16"/>
      <c r="L27" s="16"/>
      <c r="M27" s="21">
        <f t="shared" si="6"/>
        <v>5061.786</v>
      </c>
      <c r="N27" s="16"/>
      <c r="O27" s="21">
        <f t="shared" si="1"/>
        <v>5061.786</v>
      </c>
      <c r="P27" s="16"/>
      <c r="Q27" s="103">
        <f t="shared" si="2"/>
        <v>5061.786</v>
      </c>
      <c r="R27" s="21">
        <f t="shared" si="3"/>
        <v>0.5330440185341196</v>
      </c>
    </row>
    <row r="28" spans="2:18" ht="36.75" customHeight="1">
      <c r="B28" s="107" t="s">
        <v>66</v>
      </c>
      <c r="C28" s="90">
        <f>SUM(C29:C32)</f>
        <v>60442.11859099999</v>
      </c>
      <c r="D28" s="90">
        <f>D29+D30+D31+D32</f>
        <v>13352.048</v>
      </c>
      <c r="E28" s="92">
        <f aca="true" t="shared" si="7" ref="E28:L28">E29+E30+E31+E32</f>
        <v>0</v>
      </c>
      <c r="F28" s="92">
        <f t="shared" si="7"/>
        <v>0</v>
      </c>
      <c r="G28" s="108">
        <f t="shared" si="7"/>
        <v>1998.025</v>
      </c>
      <c r="H28" s="92">
        <f t="shared" si="7"/>
        <v>0</v>
      </c>
      <c r="I28" s="90">
        <f>I29+I30+I31+I32</f>
        <v>46.000999999999976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21">
        <f t="shared" si="6"/>
        <v>75838.19259099998</v>
      </c>
      <c r="N28" s="16">
        <f>N29+N30+N31</f>
        <v>0</v>
      </c>
      <c r="O28" s="21">
        <f t="shared" si="1"/>
        <v>75838.19259099998</v>
      </c>
      <c r="P28" s="16">
        <f>P29+P30+P31</f>
        <v>0</v>
      </c>
      <c r="Q28" s="103">
        <f t="shared" si="2"/>
        <v>75838.19259099998</v>
      </c>
      <c r="R28" s="21">
        <f t="shared" si="3"/>
        <v>7.986330306550125</v>
      </c>
    </row>
    <row r="29" spans="2:18" ht="25.5" customHeight="1">
      <c r="B29" s="105" t="s">
        <v>67</v>
      </c>
      <c r="C29" s="16">
        <v>36022.528999999995</v>
      </c>
      <c r="D29" s="16">
        <v>11876.334</v>
      </c>
      <c r="E29" s="101"/>
      <c r="F29" s="101"/>
      <c r="G29" s="101"/>
      <c r="H29" s="101"/>
      <c r="I29" s="21"/>
      <c r="J29" s="16"/>
      <c r="K29" s="16"/>
      <c r="L29" s="16"/>
      <c r="M29" s="21">
        <f t="shared" si="6"/>
        <v>47898.863</v>
      </c>
      <c r="N29" s="16"/>
      <c r="O29" s="21">
        <f t="shared" si="1"/>
        <v>47898.863</v>
      </c>
      <c r="P29" s="16"/>
      <c r="Q29" s="103">
        <f t="shared" si="2"/>
        <v>47898.863</v>
      </c>
      <c r="R29" s="21">
        <f t="shared" si="3"/>
        <v>5.044109414490312</v>
      </c>
    </row>
    <row r="30" spans="2:18" ht="20.25" customHeight="1">
      <c r="B30" s="105" t="s">
        <v>68</v>
      </c>
      <c r="C30" s="16">
        <v>22579.056</v>
      </c>
      <c r="D30" s="16"/>
      <c r="E30" s="92"/>
      <c r="F30" s="92"/>
      <c r="G30" s="92"/>
      <c r="H30" s="92"/>
      <c r="I30" s="92">
        <v>1093.292</v>
      </c>
      <c r="J30" s="16"/>
      <c r="K30" s="16"/>
      <c r="L30" s="16"/>
      <c r="M30" s="21">
        <f t="shared" si="6"/>
        <v>23672.348</v>
      </c>
      <c r="N30" s="16"/>
      <c r="O30" s="21">
        <f t="shared" si="1"/>
        <v>23672.348</v>
      </c>
      <c r="P30" s="16"/>
      <c r="Q30" s="103">
        <f t="shared" si="2"/>
        <v>23672.348</v>
      </c>
      <c r="R30" s="21">
        <f t="shared" si="3"/>
        <v>2.4928757371524854</v>
      </c>
    </row>
    <row r="31" spans="2:18" s="110" customFormat="1" ht="36.75" customHeight="1">
      <c r="B31" s="109" t="s">
        <v>69</v>
      </c>
      <c r="C31" s="16">
        <v>897.6885910000001</v>
      </c>
      <c r="D31" s="16">
        <v>41.865</v>
      </c>
      <c r="E31" s="92"/>
      <c r="F31" s="92">
        <v>0</v>
      </c>
      <c r="G31" s="92">
        <v>1998.025</v>
      </c>
      <c r="H31" s="92"/>
      <c r="I31" s="16"/>
      <c r="J31" s="16"/>
      <c r="K31" s="16"/>
      <c r="L31" s="16"/>
      <c r="M31" s="21">
        <f t="shared" si="6"/>
        <v>2937.5785910000004</v>
      </c>
      <c r="N31" s="16"/>
      <c r="O31" s="21">
        <f t="shared" si="1"/>
        <v>2937.5785910000004</v>
      </c>
      <c r="P31" s="16"/>
      <c r="Q31" s="103">
        <f t="shared" si="2"/>
        <v>2937.5785910000004</v>
      </c>
      <c r="R31" s="21">
        <f t="shared" si="3"/>
        <v>0.30934905128475154</v>
      </c>
    </row>
    <row r="32" spans="2:18" ht="58.5" customHeight="1">
      <c r="B32" s="109" t="s">
        <v>70</v>
      </c>
      <c r="C32" s="16">
        <v>942.845</v>
      </c>
      <c r="D32" s="16">
        <v>1433.849</v>
      </c>
      <c r="E32" s="92"/>
      <c r="F32" s="92">
        <v>0</v>
      </c>
      <c r="G32" s="92"/>
      <c r="H32" s="92"/>
      <c r="I32" s="16">
        <v>-1047.291</v>
      </c>
      <c r="J32" s="111"/>
      <c r="K32" s="16"/>
      <c r="L32" s="16"/>
      <c r="M32" s="21">
        <f t="shared" si="6"/>
        <v>1329.403</v>
      </c>
      <c r="N32" s="16"/>
      <c r="O32" s="21">
        <f t="shared" si="1"/>
        <v>1329.403</v>
      </c>
      <c r="P32" s="16"/>
      <c r="Q32" s="103">
        <f t="shared" si="2"/>
        <v>1329.403</v>
      </c>
      <c r="R32" s="21">
        <f t="shared" si="3"/>
        <v>0.13999610362257792</v>
      </c>
    </row>
    <row r="33" spans="2:18" ht="36" customHeight="1">
      <c r="B33" s="107" t="s">
        <v>71</v>
      </c>
      <c r="C33" s="16">
        <v>884.779</v>
      </c>
      <c r="D33" s="16">
        <v>0</v>
      </c>
      <c r="E33" s="92"/>
      <c r="F33" s="92"/>
      <c r="G33" s="92"/>
      <c r="H33" s="92"/>
      <c r="I33" s="16"/>
      <c r="J33" s="16"/>
      <c r="K33" s="16"/>
      <c r="L33" s="16"/>
      <c r="M33" s="21">
        <f t="shared" si="6"/>
        <v>884.779</v>
      </c>
      <c r="N33" s="16"/>
      <c r="O33" s="21">
        <f t="shared" si="1"/>
        <v>884.779</v>
      </c>
      <c r="P33" s="16"/>
      <c r="Q33" s="103">
        <f t="shared" si="2"/>
        <v>884.779</v>
      </c>
      <c r="R33" s="21">
        <f t="shared" si="3"/>
        <v>0.09317386267902275</v>
      </c>
    </row>
    <row r="34" spans="2:18" ht="33" customHeight="1">
      <c r="B34" s="112" t="s">
        <v>72</v>
      </c>
      <c r="C34" s="16">
        <v>119.98</v>
      </c>
      <c r="D34" s="16">
        <v>165.91</v>
      </c>
      <c r="E34" s="92"/>
      <c r="F34" s="92"/>
      <c r="G34" s="92"/>
      <c r="H34" s="92"/>
      <c r="I34" s="16">
        <v>339.766</v>
      </c>
      <c r="J34" s="16"/>
      <c r="K34" s="16"/>
      <c r="L34" s="16"/>
      <c r="M34" s="21">
        <f t="shared" si="6"/>
        <v>625.656</v>
      </c>
      <c r="N34" s="16"/>
      <c r="O34" s="21">
        <f t="shared" si="1"/>
        <v>625.656</v>
      </c>
      <c r="P34" s="16"/>
      <c r="Q34" s="103">
        <f t="shared" si="2"/>
        <v>625.656</v>
      </c>
      <c r="R34" s="21">
        <f t="shared" si="3"/>
        <v>0.06588626790227464</v>
      </c>
    </row>
    <row r="35" spans="2:18" ht="27.75" customHeight="1">
      <c r="B35" s="113" t="s">
        <v>73</v>
      </c>
      <c r="C35" s="16">
        <v>5062.848768</v>
      </c>
      <c r="D35" s="16"/>
      <c r="E35" s="92">
        <v>48443.585264999994</v>
      </c>
      <c r="F35" s="92">
        <v>1856.866493</v>
      </c>
      <c r="G35" s="92">
        <v>25427.369010000002</v>
      </c>
      <c r="H35" s="92"/>
      <c r="I35" s="16">
        <v>4.206</v>
      </c>
      <c r="J35" s="16"/>
      <c r="K35" s="16"/>
      <c r="L35" s="16"/>
      <c r="M35" s="21">
        <f t="shared" si="6"/>
        <v>80794.875536</v>
      </c>
      <c r="N35" s="114">
        <v>-14.512752</v>
      </c>
      <c r="O35" s="21">
        <f t="shared" si="1"/>
        <v>80780.36278400001</v>
      </c>
      <c r="P35" s="16"/>
      <c r="Q35" s="103">
        <f t="shared" si="2"/>
        <v>80780.36278400001</v>
      </c>
      <c r="R35" s="21">
        <f t="shared" si="3"/>
        <v>8.506777883740524</v>
      </c>
    </row>
    <row r="36" spans="2:18" ht="27" customHeight="1">
      <c r="B36" s="115" t="s">
        <v>74</v>
      </c>
      <c r="C36" s="16">
        <v>11172.751</v>
      </c>
      <c r="D36" s="16">
        <v>11872.271</v>
      </c>
      <c r="E36" s="16">
        <v>99.725</v>
      </c>
      <c r="F36" s="16">
        <v>11.15</v>
      </c>
      <c r="G36" s="16">
        <v>16.858</v>
      </c>
      <c r="H36" s="92"/>
      <c r="I36" s="16">
        <v>9221.388</v>
      </c>
      <c r="J36" s="116"/>
      <c r="K36" s="16">
        <v>103.51235284</v>
      </c>
      <c r="L36" s="16">
        <v>1130.8398599999998</v>
      </c>
      <c r="M36" s="21">
        <f t="shared" si="6"/>
        <v>33628.495212840004</v>
      </c>
      <c r="N36" s="114">
        <v>-11586.690650789998</v>
      </c>
      <c r="O36" s="21">
        <f t="shared" si="1"/>
        <v>22041.804562050005</v>
      </c>
      <c r="P36" s="16"/>
      <c r="Q36" s="103">
        <f t="shared" si="2"/>
        <v>22041.804562050005</v>
      </c>
      <c r="R36" s="21">
        <f t="shared" si="3"/>
        <v>2.3211672874947356</v>
      </c>
    </row>
    <row r="37" spans="2:18" ht="24" customHeight="1">
      <c r="B37" s="117" t="s">
        <v>75</v>
      </c>
      <c r="C37" s="16">
        <v>0</v>
      </c>
      <c r="D37" s="16">
        <v>11865.994999999999</v>
      </c>
      <c r="E37" s="92">
        <v>4772.625</v>
      </c>
      <c r="F37" s="92">
        <v>0</v>
      </c>
      <c r="G37" s="92">
        <v>825.442</v>
      </c>
      <c r="H37" s="92"/>
      <c r="I37" s="16">
        <v>12794.691</v>
      </c>
      <c r="J37" s="16">
        <v>0.59102</v>
      </c>
      <c r="K37" s="16"/>
      <c r="L37" s="16">
        <v>1468.52049</v>
      </c>
      <c r="M37" s="21">
        <f t="shared" si="6"/>
        <v>31727.864509999996</v>
      </c>
      <c r="N37" s="90">
        <f>-M37</f>
        <v>-31727.864509999996</v>
      </c>
      <c r="O37" s="21">
        <f t="shared" si="1"/>
        <v>0</v>
      </c>
      <c r="P37" s="16"/>
      <c r="Q37" s="103">
        <f t="shared" si="2"/>
        <v>0</v>
      </c>
      <c r="R37" s="21">
        <f t="shared" si="3"/>
        <v>0</v>
      </c>
    </row>
    <row r="38" spans="2:18" ht="23.25" customHeight="1">
      <c r="B38" s="118" t="s">
        <v>76</v>
      </c>
      <c r="C38" s="16">
        <v>287.826</v>
      </c>
      <c r="D38" s="16">
        <v>212.281</v>
      </c>
      <c r="E38" s="92"/>
      <c r="F38" s="92"/>
      <c r="G38" s="92"/>
      <c r="H38" s="92"/>
      <c r="I38" s="16">
        <v>173.89900000000003</v>
      </c>
      <c r="J38" s="116"/>
      <c r="K38" s="16"/>
      <c r="L38" s="16"/>
      <c r="M38" s="21">
        <f t="shared" si="6"/>
        <v>674.0060000000001</v>
      </c>
      <c r="N38" s="16">
        <v>0</v>
      </c>
      <c r="O38" s="21">
        <f t="shared" si="1"/>
        <v>674.0060000000001</v>
      </c>
      <c r="P38" s="16"/>
      <c r="Q38" s="103">
        <f t="shared" si="2"/>
        <v>674.0060000000001</v>
      </c>
      <c r="R38" s="21">
        <f t="shared" si="3"/>
        <v>0.07097788542544231</v>
      </c>
    </row>
    <row r="39" spans="2:18" ht="20.25" customHeight="1">
      <c r="B39" s="67" t="s">
        <v>77</v>
      </c>
      <c r="C39" s="16">
        <v>2.667</v>
      </c>
      <c r="D39" s="16">
        <v>3.994</v>
      </c>
      <c r="E39" s="16"/>
      <c r="F39" s="16"/>
      <c r="G39" s="16">
        <v>0</v>
      </c>
      <c r="H39" s="16"/>
      <c r="I39" s="16"/>
      <c r="J39" s="16">
        <v>0.6950000000000001</v>
      </c>
      <c r="K39" s="16"/>
      <c r="L39" s="16">
        <v>0</v>
      </c>
      <c r="M39" s="21">
        <f>SUM(C39:L39)</f>
        <v>7.356</v>
      </c>
      <c r="N39" s="90"/>
      <c r="O39" s="21">
        <f t="shared" si="1"/>
        <v>7.356</v>
      </c>
      <c r="P39" s="16"/>
      <c r="Q39" s="103">
        <f t="shared" si="2"/>
        <v>7.356</v>
      </c>
      <c r="R39" s="21">
        <f t="shared" si="3"/>
        <v>0.0007746419545071609</v>
      </c>
    </row>
    <row r="40" spans="2:18" ht="30" customHeight="1">
      <c r="B40" s="22" t="s">
        <v>78</v>
      </c>
      <c r="C40" s="16">
        <v>36.846000000000004</v>
      </c>
      <c r="D40" s="16">
        <v>67.30646</v>
      </c>
      <c r="E40" s="16">
        <v>0</v>
      </c>
      <c r="F40" s="16">
        <v>0</v>
      </c>
      <c r="G40" s="16">
        <v>0</v>
      </c>
      <c r="H40" s="16"/>
      <c r="I40" s="16">
        <v>83.00099999999999</v>
      </c>
      <c r="J40" s="16">
        <v>15.430999999999996</v>
      </c>
      <c r="K40" s="16"/>
      <c r="L40" s="16"/>
      <c r="M40" s="21">
        <f t="shared" si="6"/>
        <v>202.58445999999998</v>
      </c>
      <c r="N40" s="16"/>
      <c r="O40" s="21">
        <f t="shared" si="1"/>
        <v>202.58445999999998</v>
      </c>
      <c r="P40" s="16"/>
      <c r="Q40" s="103">
        <f t="shared" si="2"/>
        <v>202.58445999999998</v>
      </c>
      <c r="R40" s="21">
        <f t="shared" si="3"/>
        <v>0.021333662594776745</v>
      </c>
    </row>
    <row r="41" spans="2:18" ht="24" customHeight="1">
      <c r="B41" s="67" t="s">
        <v>79</v>
      </c>
      <c r="C41" s="16">
        <v>127.931691</v>
      </c>
      <c r="D41" s="16"/>
      <c r="E41" s="16"/>
      <c r="F41" s="16"/>
      <c r="G41" s="16"/>
      <c r="H41" s="16"/>
      <c r="I41" s="16"/>
      <c r="J41" s="16"/>
      <c r="K41" s="16"/>
      <c r="L41" s="16"/>
      <c r="M41" s="21">
        <f t="shared" si="6"/>
        <v>127.931691</v>
      </c>
      <c r="N41" s="16"/>
      <c r="O41" s="21">
        <f t="shared" si="1"/>
        <v>127.931691</v>
      </c>
      <c r="P41" s="16">
        <f>-O41</f>
        <v>-127.931691</v>
      </c>
      <c r="Q41" s="91">
        <f t="shared" si="2"/>
        <v>0</v>
      </c>
      <c r="R41" s="21">
        <f t="shared" si="3"/>
        <v>0</v>
      </c>
    </row>
    <row r="42" spans="2:18" ht="22.5" customHeight="1">
      <c r="B42" s="119" t="s">
        <v>80</v>
      </c>
      <c r="C42" s="16">
        <v>-686.818308</v>
      </c>
      <c r="D42" s="16">
        <v>0.055</v>
      </c>
      <c r="E42" s="16">
        <v>0</v>
      </c>
      <c r="F42" s="16"/>
      <c r="G42" s="16">
        <v>0</v>
      </c>
      <c r="H42" s="16"/>
      <c r="I42" s="16"/>
      <c r="J42" s="16"/>
      <c r="K42" s="16"/>
      <c r="L42" s="16"/>
      <c r="M42" s="21">
        <f t="shared" si="6"/>
        <v>-686.763308</v>
      </c>
      <c r="N42" s="16"/>
      <c r="O42" s="21">
        <f t="shared" si="1"/>
        <v>-686.763308</v>
      </c>
      <c r="P42" s="16"/>
      <c r="Q42" s="91">
        <f t="shared" si="2"/>
        <v>-686.763308</v>
      </c>
      <c r="R42" s="21">
        <f t="shared" si="3"/>
        <v>-0.0723213256107835</v>
      </c>
    </row>
    <row r="43" spans="2:18" ht="51.75" customHeight="1">
      <c r="B43" s="119" t="s">
        <v>81</v>
      </c>
      <c r="C43" s="16">
        <v>-0.604033</v>
      </c>
      <c r="D43" s="16">
        <v>8.261</v>
      </c>
      <c r="E43" s="16"/>
      <c r="F43" s="16"/>
      <c r="G43" s="16"/>
      <c r="H43" s="16"/>
      <c r="I43" s="16"/>
      <c r="J43" s="16"/>
      <c r="K43" s="16"/>
      <c r="L43" s="16"/>
      <c r="M43" s="21">
        <f>SUM(C43:L43)</f>
        <v>7.656966999999999</v>
      </c>
      <c r="N43" s="16"/>
      <c r="O43" s="21">
        <f>M43+N43</f>
        <v>7.656966999999999</v>
      </c>
      <c r="P43" s="16"/>
      <c r="Q43" s="91">
        <f>O43+P43</f>
        <v>7.656966999999999</v>
      </c>
      <c r="R43" s="21">
        <f t="shared" si="3"/>
        <v>0.000806336036225779</v>
      </c>
    </row>
    <row r="44" spans="2:18" ht="51" customHeight="1">
      <c r="B44" s="119" t="s">
        <v>82</v>
      </c>
      <c r="C44" s="16">
        <v>9494.616999999998</v>
      </c>
      <c r="D44" s="16">
        <v>1118.3300000000002</v>
      </c>
      <c r="E44" s="16">
        <v>0</v>
      </c>
      <c r="F44" s="16">
        <v>19.537</v>
      </c>
      <c r="G44" s="16">
        <v>0</v>
      </c>
      <c r="H44" s="16"/>
      <c r="I44" s="16">
        <v>381.46200000000044</v>
      </c>
      <c r="J44" s="120">
        <v>83.1868</v>
      </c>
      <c r="K44" s="120"/>
      <c r="L44" s="16"/>
      <c r="M44" s="21">
        <f>SUM(C44:L44)</f>
        <v>11097.1328</v>
      </c>
      <c r="N44" s="16"/>
      <c r="O44" s="21">
        <f>M44+N44</f>
        <v>11097.1328</v>
      </c>
      <c r="P44" s="16"/>
      <c r="Q44" s="91">
        <f>O44+P44</f>
        <v>11097.1328</v>
      </c>
      <c r="R44" s="21">
        <f t="shared" si="3"/>
        <v>1.1686112889637743</v>
      </c>
    </row>
    <row r="45" spans="2:18" ht="36" customHeight="1">
      <c r="B45" s="119"/>
      <c r="C45" s="120"/>
      <c r="D45" s="16"/>
      <c r="E45" s="16"/>
      <c r="F45" s="16"/>
      <c r="G45" s="16"/>
      <c r="H45" s="16"/>
      <c r="I45" s="16"/>
      <c r="J45" s="16"/>
      <c r="K45" s="16"/>
      <c r="L45" s="16"/>
      <c r="M45" s="21"/>
      <c r="N45" s="16"/>
      <c r="O45" s="21"/>
      <c r="P45" s="16"/>
      <c r="Q45" s="91"/>
      <c r="R45" s="21"/>
    </row>
    <row r="46" spans="2:18" s="99" customFormat="1" ht="30.75" customHeight="1">
      <c r="B46" s="18" t="s">
        <v>83</v>
      </c>
      <c r="C46" s="19">
        <f>C47+C60+C63+C66</f>
        <v>135893.327</v>
      </c>
      <c r="D46" s="19">
        <f aca="true" t="shared" si="8" ref="D46:L46">D47+D60+D63+D66+D67</f>
        <v>57425.806814999996</v>
      </c>
      <c r="E46" s="19">
        <f>E47+E60+E63+E66+E67</f>
        <v>53651.267683000005</v>
      </c>
      <c r="F46" s="19">
        <f t="shared" si="8"/>
        <v>778.2700820000001</v>
      </c>
      <c r="G46" s="19">
        <f>G47+G60+G63+G66+G67</f>
        <v>29036.827056</v>
      </c>
      <c r="H46" s="19">
        <f t="shared" si="8"/>
        <v>0</v>
      </c>
      <c r="I46" s="19">
        <f t="shared" si="8"/>
        <v>21395.942</v>
      </c>
      <c r="J46" s="19">
        <f>J47+J60+J63+J66+J67</f>
        <v>99.90400000000001</v>
      </c>
      <c r="K46" s="19">
        <f>K47+K60+K63+K66+K67</f>
        <v>44.348</v>
      </c>
      <c r="L46" s="98">
        <f t="shared" si="8"/>
        <v>2609.0369400000004</v>
      </c>
      <c r="M46" s="98">
        <f>SUM(C46:L46)</f>
        <v>300934.72957599995</v>
      </c>
      <c r="N46" s="19">
        <f>N47+N60+N63+N66+N67</f>
        <v>-43329.067492789996</v>
      </c>
      <c r="O46" s="98">
        <f aca="true" t="shared" si="9" ref="O46:O66">M46+N46</f>
        <v>257605.66208320996</v>
      </c>
      <c r="P46" s="19">
        <f>P47+P60+P63+P66+P67</f>
        <v>-4411.8060000000005</v>
      </c>
      <c r="Q46" s="88">
        <f aca="true" t="shared" si="10" ref="Q46:Q66">O46+P46</f>
        <v>253193.85608320995</v>
      </c>
      <c r="R46" s="98">
        <f aca="true" t="shared" si="11" ref="R46:R66">Q46/$Q$11*100</f>
        <v>26.6632114662184</v>
      </c>
    </row>
    <row r="47" spans="2:18" ht="19.5" customHeight="1">
      <c r="B47" s="23" t="s">
        <v>84</v>
      </c>
      <c r="C47" s="19">
        <f>SUM(C48:C52)+C59</f>
        <v>128520.26599999999</v>
      </c>
      <c r="D47" s="19">
        <f>D48+D49+D50+D51+D52+D59</f>
        <v>47538.258814999994</v>
      </c>
      <c r="E47" s="20">
        <f>E48+E49+E50+E51+E52+E59</f>
        <v>53673.793683</v>
      </c>
      <c r="F47" s="20">
        <f aca="true" t="shared" si="12" ref="F47:L47">F48+F49+F50+F51+F52+F59</f>
        <v>786.2130820000001</v>
      </c>
      <c r="G47" s="20">
        <f t="shared" si="12"/>
        <v>29063.58501</v>
      </c>
      <c r="H47" s="20">
        <f t="shared" si="12"/>
        <v>0</v>
      </c>
      <c r="I47" s="19">
        <f>I48+I49+I50+I51+I52+I59</f>
        <v>20520.608999999997</v>
      </c>
      <c r="J47" s="19">
        <f t="shared" si="12"/>
        <v>99.90400000000001</v>
      </c>
      <c r="K47" s="24">
        <f t="shared" si="12"/>
        <v>44.348</v>
      </c>
      <c r="L47" s="19">
        <f t="shared" si="12"/>
        <v>1247.33635</v>
      </c>
      <c r="M47" s="21">
        <f aca="true" t="shared" si="13" ref="M47:M66">SUM(C47:L47)</f>
        <v>281494.31393999996</v>
      </c>
      <c r="N47" s="19">
        <f>N48+N49+N50+N51+N52+N59</f>
        <v>-43222.14976279</v>
      </c>
      <c r="O47" s="21">
        <f t="shared" si="9"/>
        <v>238272.16417720995</v>
      </c>
      <c r="P47" s="19">
        <f>P48+P49+P50+P51+P52+P59</f>
        <v>0</v>
      </c>
      <c r="Q47" s="91">
        <f t="shared" si="10"/>
        <v>238272.16417720995</v>
      </c>
      <c r="R47" s="21">
        <f t="shared" si="11"/>
        <v>25.09184542725463</v>
      </c>
    </row>
    <row r="48" spans="1:18" ht="23.25" customHeight="1">
      <c r="A48" s="121"/>
      <c r="B48" s="122" t="s">
        <v>85</v>
      </c>
      <c r="C48" s="123">
        <v>35881.375</v>
      </c>
      <c r="D48" s="124">
        <v>22025.266465</v>
      </c>
      <c r="E48" s="101">
        <v>220.206</v>
      </c>
      <c r="F48" s="101">
        <v>102.831</v>
      </c>
      <c r="G48" s="101">
        <v>234.01</v>
      </c>
      <c r="H48" s="101"/>
      <c r="I48" s="25">
        <v>11835.087</v>
      </c>
      <c r="J48" s="124"/>
      <c r="K48" s="25"/>
      <c r="L48" s="124">
        <v>416.85263</v>
      </c>
      <c r="M48" s="21">
        <f t="shared" si="13"/>
        <v>70715.628095</v>
      </c>
      <c r="N48" s="17"/>
      <c r="O48" s="21">
        <f t="shared" si="9"/>
        <v>70715.628095</v>
      </c>
      <c r="P48" s="17"/>
      <c r="Q48" s="91">
        <f t="shared" si="10"/>
        <v>70715.628095</v>
      </c>
      <c r="R48" s="21">
        <f t="shared" si="11"/>
        <v>7.446885856676494</v>
      </c>
    </row>
    <row r="49" spans="1:18" ht="23.25" customHeight="1">
      <c r="A49" s="121"/>
      <c r="B49" s="122" t="s">
        <v>86</v>
      </c>
      <c r="C49" s="124">
        <v>4440.36</v>
      </c>
      <c r="D49" s="124">
        <v>14139.920759</v>
      </c>
      <c r="E49" s="101">
        <v>355.624</v>
      </c>
      <c r="F49" s="101">
        <v>24.187</v>
      </c>
      <c r="G49" s="125">
        <v>21006.675</v>
      </c>
      <c r="H49" s="101">
        <v>0</v>
      </c>
      <c r="I49" s="25">
        <v>5219.25</v>
      </c>
      <c r="J49" s="25"/>
      <c r="K49" s="25">
        <v>8.964</v>
      </c>
      <c r="L49" s="25">
        <v>808.0899600000001</v>
      </c>
      <c r="M49" s="21">
        <f t="shared" si="13"/>
        <v>46003.070719</v>
      </c>
      <c r="N49" s="90">
        <v>-11575.542000000001</v>
      </c>
      <c r="O49" s="21">
        <f t="shared" si="9"/>
        <v>34427.528719</v>
      </c>
      <c r="P49" s="17"/>
      <c r="Q49" s="91">
        <f t="shared" si="10"/>
        <v>34427.528719</v>
      </c>
      <c r="R49" s="21">
        <f t="shared" si="11"/>
        <v>3.6254769080665543</v>
      </c>
    </row>
    <row r="50" spans="1:18" ht="17.25" customHeight="1">
      <c r="A50" s="121"/>
      <c r="B50" s="122" t="s">
        <v>87</v>
      </c>
      <c r="C50" s="124">
        <v>10711.513</v>
      </c>
      <c r="D50" s="124">
        <v>472.568</v>
      </c>
      <c r="E50" s="101">
        <v>2.052</v>
      </c>
      <c r="F50" s="101">
        <v>0.022791</v>
      </c>
      <c r="G50" s="101">
        <v>1.776</v>
      </c>
      <c r="H50" s="101">
        <v>0</v>
      </c>
      <c r="I50" s="25">
        <v>0.114</v>
      </c>
      <c r="J50" s="25">
        <v>0</v>
      </c>
      <c r="K50" s="124">
        <v>35.384</v>
      </c>
      <c r="L50" s="25">
        <v>22.39376</v>
      </c>
      <c r="M50" s="21">
        <f t="shared" si="13"/>
        <v>11245.823551</v>
      </c>
      <c r="N50" s="90">
        <v>-52.36841079</v>
      </c>
      <c r="O50" s="21">
        <f t="shared" si="9"/>
        <v>11193.455140209999</v>
      </c>
      <c r="P50" s="17"/>
      <c r="Q50" s="91">
        <f>O50+P50</f>
        <v>11193.455140209999</v>
      </c>
      <c r="R50" s="21">
        <f t="shared" si="11"/>
        <v>1.1787547536025693</v>
      </c>
    </row>
    <row r="51" spans="1:18" ht="18.75" customHeight="1">
      <c r="A51" s="121"/>
      <c r="B51" s="122" t="s">
        <v>88</v>
      </c>
      <c r="C51" s="124">
        <v>3408.435</v>
      </c>
      <c r="D51" s="124">
        <v>1770.327</v>
      </c>
      <c r="E51" s="101"/>
      <c r="F51" s="101">
        <v>5.053</v>
      </c>
      <c r="G51" s="101"/>
      <c r="H51" s="101"/>
      <c r="I51" s="25">
        <v>152.957</v>
      </c>
      <c r="J51" s="124"/>
      <c r="K51" s="24"/>
      <c r="L51" s="124"/>
      <c r="M51" s="21">
        <f t="shared" si="13"/>
        <v>5336.772</v>
      </c>
      <c r="N51" s="17"/>
      <c r="O51" s="21">
        <f t="shared" si="9"/>
        <v>5336.772</v>
      </c>
      <c r="P51" s="17"/>
      <c r="Q51" s="91">
        <f t="shared" si="10"/>
        <v>5336.772</v>
      </c>
      <c r="R51" s="21">
        <f t="shared" si="11"/>
        <v>0.5620021061499579</v>
      </c>
    </row>
    <row r="52" spans="1:18" ht="26.25" customHeight="1">
      <c r="A52" s="121"/>
      <c r="B52" s="126" t="s">
        <v>89</v>
      </c>
      <c r="C52" s="24">
        <f>SUM(C53:C58)</f>
        <v>73653.082</v>
      </c>
      <c r="D52" s="24">
        <f aca="true" t="shared" si="14" ref="D52:K52">SUM(D53:D58)</f>
        <v>9130.176591</v>
      </c>
      <c r="E52" s="24">
        <f t="shared" si="14"/>
        <v>53095.911683000006</v>
      </c>
      <c r="F52" s="24">
        <f t="shared" si="14"/>
        <v>654.1192910000001</v>
      </c>
      <c r="G52" s="24">
        <f t="shared" si="14"/>
        <v>7821.12401</v>
      </c>
      <c r="H52" s="24">
        <f t="shared" si="14"/>
        <v>0</v>
      </c>
      <c r="I52" s="24">
        <f t="shared" si="14"/>
        <v>3273.0619999999994</v>
      </c>
      <c r="J52" s="24">
        <f>SUM(J53:J58)</f>
        <v>99.90400000000001</v>
      </c>
      <c r="K52" s="24">
        <f t="shared" si="14"/>
        <v>0</v>
      </c>
      <c r="L52" s="24">
        <f>L53+L54+L56+L58+L55</f>
        <v>0</v>
      </c>
      <c r="M52" s="21">
        <f t="shared" si="13"/>
        <v>147727.37957500003</v>
      </c>
      <c r="N52" s="24">
        <f>N53+N54+N56+N58+N55+N57</f>
        <v>-31434.151901999998</v>
      </c>
      <c r="O52" s="21">
        <f t="shared" si="9"/>
        <v>116293.22767300003</v>
      </c>
      <c r="P52" s="24">
        <f>P53+P54+P56+P58+P55</f>
        <v>0</v>
      </c>
      <c r="Q52" s="91">
        <f t="shared" si="10"/>
        <v>116293.22767300003</v>
      </c>
      <c r="R52" s="21">
        <f t="shared" si="11"/>
        <v>12.246548828243474</v>
      </c>
    </row>
    <row r="53" spans="1:18" ht="32.25" customHeight="1">
      <c r="A53" s="121"/>
      <c r="B53" s="127" t="s">
        <v>90</v>
      </c>
      <c r="C53" s="124">
        <v>22018.05</v>
      </c>
      <c r="D53" s="25">
        <v>641.0385349999997</v>
      </c>
      <c r="E53" s="128">
        <v>0.046</v>
      </c>
      <c r="F53" s="128">
        <v>94.501</v>
      </c>
      <c r="G53" s="128">
        <v>6597.604</v>
      </c>
      <c r="H53" s="128">
        <v>0</v>
      </c>
      <c r="I53" s="124">
        <v>418.362</v>
      </c>
      <c r="J53" s="124"/>
      <c r="K53" s="19"/>
      <c r="L53" s="25"/>
      <c r="M53" s="21">
        <f t="shared" si="13"/>
        <v>29769.601534999998</v>
      </c>
      <c r="N53" s="90">
        <v>-28391.878562</v>
      </c>
      <c r="O53" s="21">
        <f t="shared" si="9"/>
        <v>1377.7229729999963</v>
      </c>
      <c r="P53" s="17"/>
      <c r="Q53" s="91">
        <f t="shared" si="10"/>
        <v>1377.7229729999963</v>
      </c>
      <c r="R53" s="21">
        <f t="shared" si="11"/>
        <v>0.14508455907750592</v>
      </c>
    </row>
    <row r="54" spans="1:18" ht="15">
      <c r="A54" s="121"/>
      <c r="B54" s="129" t="s">
        <v>91</v>
      </c>
      <c r="C54" s="124">
        <v>10814.415</v>
      </c>
      <c r="D54" s="25">
        <v>503.706056</v>
      </c>
      <c r="E54" s="101">
        <v>0.152418</v>
      </c>
      <c r="F54" s="101">
        <v>0.037798</v>
      </c>
      <c r="G54" s="101"/>
      <c r="H54" s="101"/>
      <c r="I54" s="25">
        <v>418.855</v>
      </c>
      <c r="J54" s="25">
        <v>0.936</v>
      </c>
      <c r="K54" s="25"/>
      <c r="L54" s="25"/>
      <c r="M54" s="21">
        <f t="shared" si="13"/>
        <v>11738.102271999998</v>
      </c>
      <c r="N54" s="90">
        <v>-236.21504</v>
      </c>
      <c r="O54" s="21">
        <f>M54+N54</f>
        <v>11501.887232</v>
      </c>
      <c r="P54" s="17"/>
      <c r="Q54" s="91">
        <f t="shared" si="10"/>
        <v>11501.887232</v>
      </c>
      <c r="R54" s="21">
        <f t="shared" si="11"/>
        <v>1.2112349654591408</v>
      </c>
    </row>
    <row r="55" spans="1:18" ht="38.25" customHeight="1">
      <c r="A55" s="121"/>
      <c r="B55" s="109" t="s">
        <v>92</v>
      </c>
      <c r="C55" s="124">
        <v>247.615</v>
      </c>
      <c r="D55" s="25">
        <v>205.167</v>
      </c>
      <c r="E55" s="25"/>
      <c r="F55" s="25">
        <v>0</v>
      </c>
      <c r="G55" s="25"/>
      <c r="H55" s="101"/>
      <c r="I55" s="25">
        <v>84.477</v>
      </c>
      <c r="J55" s="26">
        <v>15.541</v>
      </c>
      <c r="K55" s="25"/>
      <c r="L55" s="25"/>
      <c r="M55" s="21">
        <f t="shared" si="13"/>
        <v>552.8000000000001</v>
      </c>
      <c r="N55" s="90">
        <v>-57.780944000000005</v>
      </c>
      <c r="O55" s="21">
        <f t="shared" si="9"/>
        <v>495.0190560000001</v>
      </c>
      <c r="P55" s="89"/>
      <c r="Q55" s="118">
        <f t="shared" si="10"/>
        <v>495.0190560000001</v>
      </c>
      <c r="R55" s="21">
        <f t="shared" si="11"/>
        <v>0.05212921819713564</v>
      </c>
    </row>
    <row r="56" spans="1:18" ht="15">
      <c r="A56" s="121"/>
      <c r="B56" s="129" t="s">
        <v>93</v>
      </c>
      <c r="C56" s="124">
        <v>25073.829</v>
      </c>
      <c r="D56" s="25">
        <v>5135.646</v>
      </c>
      <c r="E56" s="101">
        <v>53094.377265</v>
      </c>
      <c r="F56" s="101">
        <v>527.305493</v>
      </c>
      <c r="G56" s="101">
        <v>1221.46301</v>
      </c>
      <c r="H56" s="101"/>
      <c r="I56" s="25">
        <v>71.073</v>
      </c>
      <c r="J56" s="25"/>
      <c r="K56" s="25"/>
      <c r="L56" s="25"/>
      <c r="M56" s="21">
        <f t="shared" si="13"/>
        <v>85123.69376800003</v>
      </c>
      <c r="N56" s="17"/>
      <c r="O56" s="21">
        <f t="shared" si="9"/>
        <v>85123.69376800003</v>
      </c>
      <c r="P56" s="17"/>
      <c r="Q56" s="91">
        <f t="shared" si="10"/>
        <v>85123.69376800003</v>
      </c>
      <c r="R56" s="21">
        <f t="shared" si="11"/>
        <v>8.964163202190399</v>
      </c>
    </row>
    <row r="57" spans="1:18" ht="74.25" customHeight="1">
      <c r="A57" s="121"/>
      <c r="B57" s="109" t="s">
        <v>94</v>
      </c>
      <c r="C57" s="124">
        <v>11899.453</v>
      </c>
      <c r="D57" s="25">
        <v>1464.679</v>
      </c>
      <c r="E57" s="101"/>
      <c r="F57" s="101">
        <v>23.022</v>
      </c>
      <c r="G57" s="101"/>
      <c r="H57" s="101"/>
      <c r="I57" s="25">
        <v>1530.2929999999997</v>
      </c>
      <c r="J57" s="25">
        <v>83.427</v>
      </c>
      <c r="K57" s="25"/>
      <c r="L57" s="25"/>
      <c r="M57" s="21">
        <f t="shared" si="13"/>
        <v>15000.874</v>
      </c>
      <c r="N57" s="95">
        <v>-2748.277356</v>
      </c>
      <c r="O57" s="21">
        <f t="shared" si="9"/>
        <v>12252.596644</v>
      </c>
      <c r="P57" s="17"/>
      <c r="Q57" s="91">
        <f t="shared" si="10"/>
        <v>12252.596644</v>
      </c>
      <c r="R57" s="21">
        <f t="shared" si="11"/>
        <v>1.290290295282224</v>
      </c>
    </row>
    <row r="58" spans="1:18" ht="15">
      <c r="A58" s="121"/>
      <c r="B58" s="129" t="s">
        <v>95</v>
      </c>
      <c r="C58" s="124">
        <v>3599.72</v>
      </c>
      <c r="D58" s="25">
        <v>1179.94</v>
      </c>
      <c r="E58" s="101">
        <v>1.336</v>
      </c>
      <c r="F58" s="101">
        <v>9.253</v>
      </c>
      <c r="G58" s="101">
        <v>2.057</v>
      </c>
      <c r="H58" s="101"/>
      <c r="I58" s="25">
        <v>750.002</v>
      </c>
      <c r="J58" s="25">
        <v>0</v>
      </c>
      <c r="K58" s="25"/>
      <c r="L58" s="25"/>
      <c r="M58" s="21">
        <f t="shared" si="13"/>
        <v>5542.307999999999</v>
      </c>
      <c r="N58" s="17"/>
      <c r="O58" s="21">
        <f t="shared" si="9"/>
        <v>5542.307999999999</v>
      </c>
      <c r="P58" s="17"/>
      <c r="Q58" s="91">
        <f t="shared" si="10"/>
        <v>5542.307999999999</v>
      </c>
      <c r="R58" s="21">
        <f t="shared" si="11"/>
        <v>0.5836465880370681</v>
      </c>
    </row>
    <row r="59" spans="1:18" s="17" customFormat="1" ht="31.5" customHeight="1">
      <c r="A59" s="130"/>
      <c r="B59" s="131" t="s">
        <v>96</v>
      </c>
      <c r="C59" s="124">
        <v>425.501</v>
      </c>
      <c r="D59" s="25">
        <v>0</v>
      </c>
      <c r="E59" s="101">
        <v>0</v>
      </c>
      <c r="F59" s="101"/>
      <c r="G59" s="101"/>
      <c r="H59" s="101"/>
      <c r="I59" s="25">
        <v>40.139</v>
      </c>
      <c r="J59" s="21">
        <v>0</v>
      </c>
      <c r="K59" s="21"/>
      <c r="L59" s="25"/>
      <c r="M59" s="21">
        <f t="shared" si="13"/>
        <v>465.64</v>
      </c>
      <c r="N59" s="90">
        <v>-160.08745</v>
      </c>
      <c r="O59" s="21">
        <f t="shared" si="9"/>
        <v>305.55255</v>
      </c>
      <c r="Q59" s="91">
        <f t="shared" si="10"/>
        <v>305.55255</v>
      </c>
      <c r="R59" s="21">
        <f t="shared" si="11"/>
        <v>0.03217697451558551</v>
      </c>
    </row>
    <row r="60" spans="1:18" ht="19.5" customHeight="1">
      <c r="A60" s="121"/>
      <c r="B60" s="23" t="s">
        <v>97</v>
      </c>
      <c r="C60" s="21">
        <f>SUM(C61:C62)</f>
        <v>5811.349</v>
      </c>
      <c r="D60" s="21">
        <f>D61+D62</f>
        <v>7815.862</v>
      </c>
      <c r="E60" s="102">
        <f aca="true" t="shared" si="15" ref="E60:L60">E61+E62</f>
        <v>0.602</v>
      </c>
      <c r="F60" s="102">
        <f t="shared" si="15"/>
        <v>1.301</v>
      </c>
      <c r="G60" s="102">
        <f t="shared" si="15"/>
        <v>0.049046</v>
      </c>
      <c r="H60" s="102">
        <f t="shared" si="15"/>
        <v>0</v>
      </c>
      <c r="I60" s="21">
        <f>I61+I62</f>
        <v>895.416</v>
      </c>
      <c r="J60" s="21">
        <f t="shared" si="15"/>
        <v>0</v>
      </c>
      <c r="K60" s="25">
        <f t="shared" si="15"/>
        <v>0</v>
      </c>
      <c r="L60" s="21">
        <f t="shared" si="15"/>
        <v>1276.8408600000002</v>
      </c>
      <c r="M60" s="21">
        <f t="shared" si="13"/>
        <v>15801.419906</v>
      </c>
      <c r="N60" s="21">
        <f>N61+N62</f>
        <v>-22.058000000000003</v>
      </c>
      <c r="O60" s="21">
        <f t="shared" si="9"/>
        <v>15779.361905999998</v>
      </c>
      <c r="P60" s="17">
        <f>P61+P62</f>
        <v>-38.072</v>
      </c>
      <c r="Q60" s="91">
        <f>O60+P60</f>
        <v>15741.289905999998</v>
      </c>
      <c r="R60" s="21">
        <f t="shared" si="11"/>
        <v>1.6576758536225775</v>
      </c>
    </row>
    <row r="61" spans="1:18" ht="19.5" customHeight="1">
      <c r="A61" s="121"/>
      <c r="B61" s="129" t="s">
        <v>98</v>
      </c>
      <c r="C61" s="25">
        <v>5571.652</v>
      </c>
      <c r="D61" s="124">
        <v>7262.436</v>
      </c>
      <c r="E61" s="101">
        <v>0.602</v>
      </c>
      <c r="F61" s="101">
        <v>1.301</v>
      </c>
      <c r="G61" s="101">
        <v>0.049046</v>
      </c>
      <c r="H61" s="101"/>
      <c r="I61" s="25">
        <v>895.226</v>
      </c>
      <c r="J61" s="25"/>
      <c r="K61" s="21">
        <v>0</v>
      </c>
      <c r="L61" s="124">
        <v>1276.8408600000002</v>
      </c>
      <c r="M61" s="21">
        <f t="shared" si="13"/>
        <v>15008.106906</v>
      </c>
      <c r="N61" s="21">
        <v>-22.058000000000003</v>
      </c>
      <c r="O61" s="21">
        <f t="shared" si="9"/>
        <v>14986.048906</v>
      </c>
      <c r="P61" s="17"/>
      <c r="Q61" s="91">
        <f t="shared" si="10"/>
        <v>14986.048906</v>
      </c>
      <c r="R61" s="21">
        <f t="shared" si="11"/>
        <v>1.5781433136057288</v>
      </c>
    </row>
    <row r="62" spans="1:18" ht="19.5" customHeight="1">
      <c r="A62" s="121"/>
      <c r="B62" s="129" t="s">
        <v>99</v>
      </c>
      <c r="C62" s="25">
        <v>239.697</v>
      </c>
      <c r="D62" s="124">
        <v>553.426</v>
      </c>
      <c r="E62" s="128"/>
      <c r="F62" s="128">
        <v>0</v>
      </c>
      <c r="G62" s="128"/>
      <c r="H62" s="128"/>
      <c r="I62" s="25">
        <v>0.19</v>
      </c>
      <c r="J62" s="21"/>
      <c r="K62" s="21"/>
      <c r="L62" s="124"/>
      <c r="M62" s="21">
        <f t="shared" si="13"/>
        <v>793.3130000000001</v>
      </c>
      <c r="N62" s="95"/>
      <c r="O62" s="21">
        <f t="shared" si="9"/>
        <v>793.3130000000001</v>
      </c>
      <c r="P62" s="17">
        <v>-38.072</v>
      </c>
      <c r="Q62" s="91">
        <f t="shared" si="10"/>
        <v>755.2410000000001</v>
      </c>
      <c r="R62" s="21">
        <f t="shared" si="11"/>
        <v>0.07953254001684922</v>
      </c>
    </row>
    <row r="63" spans="1:18" ht="23.25" customHeight="1">
      <c r="A63" s="121"/>
      <c r="B63" s="23" t="s">
        <v>79</v>
      </c>
      <c r="C63" s="24">
        <f>C64+C65</f>
        <v>1947.1009999999999</v>
      </c>
      <c r="D63" s="24">
        <f>D64+D65</f>
        <v>2420.777</v>
      </c>
      <c r="E63" s="24">
        <f>E64+E65</f>
        <v>0</v>
      </c>
      <c r="F63" s="24">
        <f>F64+F65</f>
        <v>0</v>
      </c>
      <c r="G63" s="24">
        <f>G64+G65</f>
        <v>0</v>
      </c>
      <c r="H63" s="128"/>
      <c r="I63" s="24">
        <f>I64+I65</f>
        <v>5.856</v>
      </c>
      <c r="J63" s="21"/>
      <c r="K63" s="21">
        <f>K64+K65</f>
        <v>0</v>
      </c>
      <c r="L63" s="24">
        <f>L64+L65</f>
        <v>84.85973</v>
      </c>
      <c r="M63" s="21">
        <f t="shared" si="13"/>
        <v>4458.59373</v>
      </c>
      <c r="N63" s="24">
        <f>N64+N65</f>
        <v>-84.85973</v>
      </c>
      <c r="O63" s="21">
        <f t="shared" si="9"/>
        <v>4373.7339999999995</v>
      </c>
      <c r="P63" s="24">
        <f>P64+P65</f>
        <v>-4373.734</v>
      </c>
      <c r="Q63" s="91">
        <f t="shared" si="10"/>
        <v>0</v>
      </c>
      <c r="R63" s="21">
        <f t="shared" si="11"/>
        <v>0</v>
      </c>
    </row>
    <row r="64" spans="1:18" ht="15">
      <c r="A64" s="121"/>
      <c r="B64" s="132" t="s">
        <v>100</v>
      </c>
      <c r="C64" s="27">
        <v>61.975</v>
      </c>
      <c r="D64" s="124">
        <v>0</v>
      </c>
      <c r="E64" s="128">
        <v>0</v>
      </c>
      <c r="F64" s="128">
        <v>0</v>
      </c>
      <c r="G64" s="128"/>
      <c r="H64" s="128">
        <v>0</v>
      </c>
      <c r="I64" s="124"/>
      <c r="J64" s="21"/>
      <c r="K64" s="21"/>
      <c r="L64" s="124"/>
      <c r="M64" s="21">
        <f t="shared" si="13"/>
        <v>61.975</v>
      </c>
      <c r="N64" s="17"/>
      <c r="O64" s="21">
        <f t="shared" si="9"/>
        <v>61.975</v>
      </c>
      <c r="P64" s="17">
        <f>-O64</f>
        <v>-61.975</v>
      </c>
      <c r="Q64" s="91"/>
      <c r="R64" s="21">
        <f t="shared" si="11"/>
        <v>0</v>
      </c>
    </row>
    <row r="65" spans="1:18" ht="19.5" customHeight="1">
      <c r="A65" s="121"/>
      <c r="B65" s="132" t="s">
        <v>101</v>
      </c>
      <c r="C65" s="124">
        <v>1885.126</v>
      </c>
      <c r="D65" s="124">
        <v>2420.777</v>
      </c>
      <c r="E65" s="128">
        <v>0</v>
      </c>
      <c r="F65" s="128">
        <v>0</v>
      </c>
      <c r="G65" s="128"/>
      <c r="H65" s="128">
        <v>0</v>
      </c>
      <c r="I65" s="124">
        <v>5.856</v>
      </c>
      <c r="J65" s="21"/>
      <c r="K65" s="21"/>
      <c r="L65" s="124">
        <v>84.85973</v>
      </c>
      <c r="M65" s="21">
        <f t="shared" si="13"/>
        <v>4396.61873</v>
      </c>
      <c r="N65" s="90">
        <v>-84.85973</v>
      </c>
      <c r="O65" s="21">
        <f t="shared" si="9"/>
        <v>4311.759</v>
      </c>
      <c r="P65" s="17">
        <f>-O65</f>
        <v>-4311.759</v>
      </c>
      <c r="Q65" s="91">
        <f t="shared" si="10"/>
        <v>0</v>
      </c>
      <c r="R65" s="21">
        <f t="shared" si="11"/>
        <v>0</v>
      </c>
    </row>
    <row r="66" spans="1:18" ht="34.5" customHeight="1">
      <c r="A66" s="121"/>
      <c r="B66" s="133" t="s">
        <v>102</v>
      </c>
      <c r="C66" s="124">
        <v>-385.389</v>
      </c>
      <c r="D66" s="124">
        <v>-349.091</v>
      </c>
      <c r="E66" s="128">
        <v>-23.128</v>
      </c>
      <c r="F66" s="128">
        <v>-9.244</v>
      </c>
      <c r="G66" s="128">
        <v>-26.807</v>
      </c>
      <c r="H66" s="128"/>
      <c r="I66" s="128">
        <v>-25.939</v>
      </c>
      <c r="J66" s="21"/>
      <c r="K66" s="124"/>
      <c r="L66" s="124"/>
      <c r="M66" s="21">
        <f t="shared" si="13"/>
        <v>-819.5980000000001</v>
      </c>
      <c r="N66" s="17"/>
      <c r="O66" s="21">
        <f t="shared" si="9"/>
        <v>-819.5980000000001</v>
      </c>
      <c r="P66" s="17"/>
      <c r="Q66" s="91">
        <f t="shared" si="10"/>
        <v>-819.5980000000001</v>
      </c>
      <c r="R66" s="21">
        <f t="shared" si="11"/>
        <v>-0.08630981465880372</v>
      </c>
    </row>
    <row r="67" spans="2:18" ht="12" customHeight="1">
      <c r="B67" s="133"/>
      <c r="C67" s="124"/>
      <c r="D67" s="124"/>
      <c r="E67" s="128"/>
      <c r="F67" s="128"/>
      <c r="G67" s="128"/>
      <c r="H67" s="128"/>
      <c r="I67" s="19"/>
      <c r="J67" s="21"/>
      <c r="K67" s="124"/>
      <c r="L67" s="124"/>
      <c r="M67" s="21"/>
      <c r="N67" s="17"/>
      <c r="O67" s="21"/>
      <c r="P67" s="17"/>
      <c r="Q67" s="91"/>
      <c r="R67" s="21"/>
    </row>
    <row r="68" spans="2:18" ht="34.5" customHeight="1" thickBot="1">
      <c r="B68" s="134" t="s">
        <v>103</v>
      </c>
      <c r="C68" s="135">
        <f>C20-C46</f>
        <v>-27996.495290999985</v>
      </c>
      <c r="D68" s="135">
        <f>D20-D46</f>
        <v>1152.4656450000039</v>
      </c>
      <c r="E68" s="136">
        <f>E20-E46</f>
        <v>-335.3324180000127</v>
      </c>
      <c r="F68" s="136">
        <f>F20-F46</f>
        <v>1109.283411</v>
      </c>
      <c r="G68" s="136">
        <f>G20-G46</f>
        <v>-769.1330459999954</v>
      </c>
      <c r="H68" s="136">
        <f>H20-H46</f>
        <v>0</v>
      </c>
      <c r="I68" s="135">
        <f>I20-I46</f>
        <v>1648.4720000000052</v>
      </c>
      <c r="J68" s="135">
        <f>J20-J46</f>
        <v>-0.0001800000000145019</v>
      </c>
      <c r="K68" s="135">
        <f>K20-K46</f>
        <v>59.16435284000001</v>
      </c>
      <c r="L68" s="135">
        <f>L20-L46</f>
        <v>-9.676590000000488</v>
      </c>
      <c r="M68" s="135">
        <f>SUM(C68:L68)</f>
        <v>-25141.25211615998</v>
      </c>
      <c r="N68" s="135">
        <f>N20-N46</f>
        <v>-0.0004199999966658652</v>
      </c>
      <c r="O68" s="135">
        <f>O20-O46</f>
        <v>-25141.25253616</v>
      </c>
      <c r="P68" s="135">
        <f>P20-P46</f>
        <v>4283.874309000001</v>
      </c>
      <c r="Q68" s="137">
        <f>Q20-Q46</f>
        <v>-20857.378227159992</v>
      </c>
      <c r="R68" s="138">
        <f>Q68/$Q$11*100</f>
        <v>-2.1964383137278847</v>
      </c>
    </row>
    <row r="69" spans="2:18" ht="15.75" customHeight="1" thickTop="1">
      <c r="B69" s="28" t="s">
        <v>104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2018-11-22T14:11:03Z</cp:lastPrinted>
  <dcterms:created xsi:type="dcterms:W3CDTF">2018-11-22T14:00:36Z</dcterms:created>
  <dcterms:modified xsi:type="dcterms:W3CDTF">2018-11-22T14:11:09Z</dcterms:modified>
  <cp:category/>
  <cp:version/>
  <cp:contentType/>
  <cp:contentStatus/>
</cp:coreProperties>
</file>