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decembrie 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'[2]BoP'!#REF!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'[4]Index'!#REF!</definedName>
    <definedName name="____PAG3">'[4]Index'!#REF!</definedName>
    <definedName name="____PAG4">'[4]Index'!#REF!</definedName>
    <definedName name="____PAG5">'[4]Index'!#REF!</definedName>
    <definedName name="____PAG6">'[4]Index'!#REF!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'[2]RES'!#REF!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'[5]INT_RATES_old'!$A$1:$I$34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'[6]EU2DBase'!$C$1:$F$196</definedName>
    <definedName name="____UKR2">'[6]EU2DBase'!$G$1:$U$196</definedName>
    <definedName name="____UKR3">'[6]EU2DBase'!#REF!</definedName>
    <definedName name="____WEO1">#REF!</definedName>
    <definedName name="____WEO2">#REF!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'[5]INT_RATES_old'!$A$1:$I$34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'[6]EU2DBase'!$C$1:$F$196</definedName>
    <definedName name="___UKR2">'[6]EU2DBase'!$G$1:$U$196</definedName>
    <definedName name="___UKR3">'[7]EU2DBase'!#REF!</definedName>
    <definedName name="___WEO1">#REF!</definedName>
    <definedName name="___WEO2">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a47">WEO '[13]LINK'!$A$1:$A$42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'[5]INT_RATES_old'!$A$1:$I$34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'[13]LINK'!$A$1:$A$42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'[5]INT_RATES_old'!$A$1:$I$34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UKR3">'[6]EU2DBase'!#REF!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'[5]BNKLOANS_old'!$A$1:$F$40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'[24]Q6'!$E$28:$AH$28</definedName>
    <definedName name="BMG_2">'[24]Q6'!$E$28:$AH$28</definedName>
    <definedName name="BMG_20">'[18]WEO LINK'!#REF!</definedName>
    <definedName name="BMG_25">'[24]Q6'!$E$28:$AH$28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'[25]FDI'!#REF!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'[24]Q6'!$E$26:$AH$26</definedName>
    <definedName name="BXG_2">'[24]Q6'!$E$26:$AH$26</definedName>
    <definedName name="BXG_20">'[18]WEO LINK'!#REF!</definedName>
    <definedName name="BXG_25">'[24]Q6'!$E$26:$AH$26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'[5]CBANK_old'!$A$1:$M$48</definedName>
    <definedName name="CBDebt">#REF!</definedName>
    <definedName name="CBSNFA">'[26]NIR__'!$A$188:$AM$219</definedName>
    <definedName name="CCode">'[27]Codes'!$A$2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'[28]weo_real'!#REF!</definedName>
    <definedName name="CHK1_1">'[28]weo_real'!#REF!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'[27]Current'!$D$61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'[27]Codes'!$H$2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'[34]A15'!#REF!</definedName>
    <definedName name="dateB">#REF!</definedName>
    <definedName name="dateMacro">#REF!</definedName>
    <definedName name="datemon">'[35]pms'!#REF!</definedName>
    <definedName name="dateREER">#REF!</definedName>
    <definedName name="dates_11">'[36]WEO'!#REF!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'[37]INFlevel'!#REF!</definedName>
    <definedName name="DATESA">'[6]EU2DBase'!$B$14:$B$31</definedName>
    <definedName name="DATESATKM">#REF!</definedName>
    <definedName name="DATESM">'[6]EU2DBase'!$B$88:$B$196</definedName>
    <definedName name="DATESMTKM">#REF!</definedName>
    <definedName name="DATESQ">'[6]EU2DBase'!$B$49:$B$72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'[26]NIR__'!$A$123:$AM$181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'[5]EMPLOY_old'!$A$1:$I$52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'[19]Expenditures'!#REF!</definedName>
    <definedName name="expperc_20">#REF!</definedName>
    <definedName name="expperc_28">#REF!</definedName>
    <definedName name="expperc_64">#REF!</definedName>
    <definedName name="expperc_66">'[19]Expenditures'!#REF!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'[36]WEO'!#REF!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>'[30]WEO'!#REF!</definedName>
    <definedName name="GCENL_66">'[30]WEO'!#REF!</definedName>
    <definedName name="GCRG_11">'[30]WEO'!#REF!</definedName>
    <definedName name="GCRG_66">'[30]WEO'!#REF!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'[30]WEO'!#REF!</definedName>
    <definedName name="GGRG_66">'[30]WEO'!#REF!</definedName>
    <definedName name="Grace_IDA">#REF!</definedName>
    <definedName name="Grace_NC">'[39]NPV_base'!#REF!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'[25]IMP'!#REF!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'[5]INT_RATES_old'!$A$1:$I$35</definedName>
    <definedName name="Interest_IDA">#REF!</definedName>
    <definedName name="Interest_NC">'[39]NPV_base'!#REF!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'[5]LABORMKT_OLD'!$A$1:$O$39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'[55]Q2'!$E$63:$AH$63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'[22]CAgds'!$D$14:$BO$14</definedName>
    <definedName name="mgoods_11">'[56]CAgds'!$D$14:$BO$14</definedName>
    <definedName name="MICRO">#REF!</definedName>
    <definedName name="MICROM_11">'[30]WEO'!#REF!</definedName>
    <definedName name="MICROM_66">'[30]WEO'!#REF!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'[22]CAnfs'!$D$14:$BO$14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'[5]MSURVEY_old'!$A$1:$I$54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'[6]EU2DBase'!#REF!</definedName>
    <definedName name="NAMESM">'[6]EU2DBase'!#REF!</definedName>
    <definedName name="NAMESQ">'[6]EU2DBase'!#REF!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'[26]NIR__'!$A$77:$AM$118</definedName>
    <definedName name="NBUNIR">'[26]NIR__'!$A$4:$AM$72</definedName>
    <definedName name="NC_R">'[28]weo_real'!#REF!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'[28]weo_real'!#REF!</definedName>
    <definedName name="NFB_R_GDP">'[28]weo_real'!#REF!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'[55]Q2'!$E$47:$AH$47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'[28]weo_real'!#REF!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'[28]weo_real'!#REF!</definedName>
    <definedName name="NIR">'[15]junk'!$A$108:$F$137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'[28]weo_real'!#REF!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'[28]weo_real'!#REF!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'[28]weo_real'!#REF!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'[28]weo_real'!#REF!</definedName>
    <definedName name="pchNMG_R">'[20]Q1'!$E$45:$AH$45</definedName>
    <definedName name="pchNX_R">'[28]weo_real'!#REF!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'decembrie 2016'!$B$2:$R$62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'decembrie 2016'!$7:$12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'[15]real'!$A$1:$V$98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'[5]AGRI_old'!$A$1:$S$22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'[5]MSURVEY_old'!$A$1:$H$52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>#REF!</definedName>
    <definedName name="Table_10__Armenia___Labor_Market_Indicators__1994_99__1">'[5]LABORMKT_OLD'!$A$1:$O$37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>#REF!</definedName>
    <definedName name="Table_4__Armenia___Gross_Domestic_Product__1994_99">'[5]NGDP_old'!$A$1:$O$33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'[24]Q5'!$E$23:$AH$23</definedName>
    <definedName name="TMG_D_2">'[24]Q5'!$E$23:$AH$23</definedName>
    <definedName name="TMG_D_20">'[18]WEO LINK'!#REF!</definedName>
    <definedName name="TMG_D_25">'[24]Q5'!$E$23:$AH$23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'[5]INT_RATES_old'!$A$1:$A$33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'[5]WAGES_old'!$A$1:$G$62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'[30]WEO'!#REF!</definedName>
    <definedName name="WIN_66">'[30]WEO'!#REF!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'[56]CAgds'!$D$12:$BO$12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<sst xmlns="http://schemas.openxmlformats.org/spreadsheetml/2006/main" count="109" uniqueCount="101">
  <si>
    <t xml:space="preserve">BUGETUL GENERAL CONSOLIDAT </t>
  </si>
  <si>
    <t xml:space="preserve">Realizări 01.01 - 31.12.2016 date operative </t>
  </si>
  <si>
    <t>PIB 2016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</si>
  <si>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</si>
  <si>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</si>
  <si>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</si>
  <si>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</si>
  <si>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</si>
  <si>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</si>
  <si>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</si>
  <si>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</si>
  <si>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</si>
  <si>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</si>
  <si>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</si>
  <si>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</si>
  <si>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</si>
  <si>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</si>
  <si>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</si>
  <si>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</si>
  <si>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</si>
  <si>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</si>
  <si>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</si>
  <si>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</si>
  <si>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</si>
  <si>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</si>
  <si>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</si>
  <si>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</si>
  <si>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</si>
  <si>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</si>
  <si>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</si>
  <si>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</si>
  <si>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</si>
  <si>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</si>
  <si>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</si>
  <si>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</si>
  <si>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</si>
  <si>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</si>
  <si>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</si>
  <si>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</si>
  <si>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</si>
  <si>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</si>
  <si>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</si>
  <si>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</si>
  <si>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</si>
  <si>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</si>
  <si>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</si>
  <si>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</si>
  <si>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</si>
  <si>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</si>
  <si>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</si>
  <si>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</si>
  <si>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</si>
  <si>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</si>
  <si>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</si>
  <si>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</si>
  <si>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</si>
  <si>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</si>
  <si>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</si>
  <si>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</si>
  <si>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</si>
  <si>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</si>
  <si>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</si>
  <si>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</si>
  <si>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</si>
  <si>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</si>
  <si>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</si>
  <si>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</si>
  <si>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</si>
  <si>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</si>
  <si>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</si>
  <si>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</si>
  <si>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</si>
  <si>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</si>
  <si>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</si>
  <si>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</si>
  <si>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</si>
  <si>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</si>
  <si>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</si>
  <si>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</si>
  <si>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</si>
  <si>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</si>
  <si>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</si>
  <si>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</si>
  <si>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</si>
  <si>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</si>
  <si>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</si>
  <si>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</si>
  <si>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</si>
  <si>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</si>
  <si>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</si>
  <si>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</si>
  <si>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</si>
  <si>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</si>
  <si>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</si>
  <si>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</si>
  <si>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</si>
  <si>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</si>
  <si>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</si>
  <si>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de stat</t>
  </si>
  <si>
    <t>% din 
PIB</t>
  </si>
  <si>
    <t>Alte impozite si taxe pe bunuri si servicii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</si>
</sst>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000"/>
    <numFmt numFmtId="169" formatCode="#,##0.00000"/>
    <numFmt numFmtId="170" formatCode="#,##0.0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15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6" fillId="33" borderId="0" xfId="0" applyNumberFormat="1" applyFont="1" applyFill="1" applyAlignment="1" applyProtection="1">
      <alignment vertical="center"/>
      <protection/>
    </xf>
    <xf numFmtId="4" fontId="6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2" fillId="34" borderId="0" xfId="0" applyNumberFormat="1" applyFont="1" applyFill="1" applyAlignment="1" applyProtection="1">
      <alignment horizontal="center" vertical="center"/>
      <protection/>
    </xf>
    <xf numFmtId="164" fontId="2" fillId="34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0" xfId="0" applyNumberFormat="1" applyFont="1" applyFill="1" applyBorder="1" applyAlignment="1" applyProtection="1">
      <alignment horizontal="left" vertical="center"/>
      <protection/>
    </xf>
    <xf numFmtId="164" fontId="6" fillId="33" borderId="10" xfId="0" applyNumberFormat="1" applyFont="1" applyFill="1" applyBorder="1" applyAlignment="1" applyProtection="1">
      <alignment horizontal="center" vertical="center"/>
      <protection locked="0"/>
    </xf>
    <xf numFmtId="164" fontId="5" fillId="33" borderId="10" xfId="0" applyNumberFormat="1" applyFont="1" applyFill="1" applyBorder="1" applyAlignment="1" applyProtection="1">
      <alignment horizontal="center" vertical="center"/>
      <protection locked="0"/>
    </xf>
    <xf numFmtId="164" fontId="6" fillId="33" borderId="10" xfId="0" applyNumberFormat="1" applyFont="1" applyFill="1" applyBorder="1" applyAlignment="1" applyProtection="1">
      <alignment vertical="center"/>
      <protection locked="0"/>
    </xf>
    <xf numFmtId="4" fontId="6" fillId="33" borderId="10" xfId="42" applyNumberFormat="1" applyFont="1" applyFill="1" applyBorder="1" applyAlignment="1" applyProtection="1">
      <alignment horizontal="center" vertical="center"/>
      <protection/>
    </xf>
    <xf numFmtId="164" fontId="6" fillId="34" borderId="0" xfId="0" applyNumberFormat="1" applyFont="1" applyFill="1" applyBorder="1" applyAlignment="1" applyProtection="1">
      <alignment wrapText="1"/>
      <protection locked="0"/>
    </xf>
    <xf numFmtId="164" fontId="2" fillId="34" borderId="0" xfId="0" applyNumberFormat="1" applyFont="1" applyFill="1" applyAlignment="1" applyProtection="1">
      <alignment horizontal="center" vertical="center"/>
      <protection locked="0"/>
    </xf>
    <xf numFmtId="164" fontId="6" fillId="34" borderId="0" xfId="0" applyNumberFormat="1" applyFont="1" applyFill="1" applyAlignment="1" applyProtection="1">
      <alignment horizontal="center" vertical="center"/>
      <protection/>
    </xf>
    <xf numFmtId="164" fontId="6" fillId="34" borderId="0" xfId="0" applyNumberFormat="1" applyFont="1" applyFill="1" applyAlignment="1">
      <alignment vertical="center"/>
    </xf>
    <xf numFmtId="164" fontId="7" fillId="34" borderId="0" xfId="0" applyNumberFormat="1" applyFont="1" applyFill="1" applyAlignment="1" applyProtection="1">
      <alignment horizontal="center"/>
      <protection locked="0"/>
    </xf>
    <xf numFmtId="164" fontId="7" fillId="34" borderId="0" xfId="0" applyNumberFormat="1" applyFont="1" applyFill="1" applyBorder="1" applyAlignment="1" applyProtection="1">
      <alignment horizontal="right"/>
      <protection locked="0"/>
    </xf>
    <xf numFmtId="164" fontId="8" fillId="34" borderId="0" xfId="0" applyNumberFormat="1" applyFont="1" applyFill="1" applyBorder="1" applyAlignment="1" applyProtection="1">
      <alignment horizontal="right"/>
      <protection locked="0"/>
    </xf>
    <xf numFmtId="164" fontId="9" fillId="34" borderId="0" xfId="0" applyNumberFormat="1" applyFont="1" applyFill="1" applyBorder="1" applyAlignment="1" applyProtection="1">
      <alignment horizontal="right"/>
      <protection locked="0"/>
    </xf>
    <xf numFmtId="164" fontId="9" fillId="34" borderId="0" xfId="0" applyNumberFormat="1" applyFont="1" applyFill="1" applyBorder="1" applyAlignment="1" applyProtection="1">
      <alignment horizontal="center"/>
      <protection locked="0"/>
    </xf>
    <xf numFmtId="164" fontId="10" fillId="34" borderId="0" xfId="0" applyNumberFormat="1" applyFont="1" applyFill="1" applyAlignment="1" applyProtection="1">
      <alignment horizontal="center"/>
      <protection locked="0"/>
    </xf>
    <xf numFmtId="165" fontId="2" fillId="34" borderId="0" xfId="0" applyNumberFormat="1" applyFont="1" applyFill="1" applyAlignment="1" applyProtection="1">
      <alignment horizontal="center"/>
      <protection locked="0"/>
    </xf>
    <xf numFmtId="164" fontId="7" fillId="34" borderId="0" xfId="0" applyNumberFormat="1" applyFont="1" applyFill="1" applyBorder="1" applyAlignment="1" applyProtection="1">
      <alignment horizontal="center"/>
      <protection locked="0"/>
    </xf>
    <xf numFmtId="164" fontId="8" fillId="34" borderId="0" xfId="0" applyNumberFormat="1" applyFont="1" applyFill="1" applyBorder="1" applyAlignment="1" applyProtection="1">
      <alignment/>
      <protection locked="0"/>
    </xf>
    <xf numFmtId="168" fontId="4" fillId="34" borderId="0" xfId="0" applyNumberFormat="1" applyFont="1" applyFill="1" applyAlignment="1" applyProtection="1">
      <alignment horizontal="right"/>
      <protection locked="0"/>
    </xf>
    <xf numFmtId="169" fontId="4" fillId="34" borderId="0" xfId="0" applyNumberFormat="1" applyFont="1" applyFill="1" applyAlignment="1" applyProtection="1">
      <alignment horizontal="center"/>
      <protection locked="0"/>
    </xf>
    <xf numFmtId="164" fontId="9" fillId="34" borderId="0" xfId="0" applyNumberFormat="1" applyFont="1" applyFill="1" applyBorder="1" applyAlignment="1" applyProtection="1">
      <alignment/>
      <protection locked="0"/>
    </xf>
    <xf numFmtId="4" fontId="7" fillId="34" borderId="0" xfId="0" applyNumberFormat="1" applyFont="1" applyFill="1" applyBorder="1" applyAlignment="1" applyProtection="1">
      <alignment horizontal="center"/>
      <protection locked="0"/>
    </xf>
    <xf numFmtId="165" fontId="9" fillId="34" borderId="0" xfId="0" applyNumberFormat="1" applyFont="1" applyFill="1" applyBorder="1" applyAlignment="1" applyProtection="1">
      <alignment/>
      <protection locked="0"/>
    </xf>
    <xf numFmtId="167" fontId="9" fillId="34" borderId="0" xfId="0" applyNumberFormat="1" applyFont="1" applyFill="1" applyBorder="1" applyAlignment="1" applyProtection="1">
      <alignment/>
      <protection locked="0"/>
    </xf>
    <xf numFmtId="164" fontId="6" fillId="34" borderId="0" xfId="0" applyNumberFormat="1" applyFont="1" applyFill="1" applyAlignment="1" applyProtection="1">
      <alignment horizontal="center"/>
      <protection locked="0"/>
    </xf>
    <xf numFmtId="164" fontId="6" fillId="34" borderId="0" xfId="55" applyNumberFormat="1" applyFont="1" applyFill="1" applyAlignment="1">
      <alignment/>
      <protection/>
    </xf>
    <xf numFmtId="164" fontId="7" fillId="34" borderId="0" xfId="0" applyNumberFormat="1" applyFont="1" applyFill="1" applyBorder="1" applyAlignment="1" applyProtection="1">
      <alignment/>
      <protection locked="0"/>
    </xf>
    <xf numFmtId="165" fontId="2" fillId="34" borderId="0" xfId="0" applyNumberFormat="1" applyFont="1" applyFill="1" applyAlignment="1" applyProtection="1">
      <alignment horizontal="center"/>
      <protection locked="0"/>
    </xf>
    <xf numFmtId="164" fontId="2" fillId="34" borderId="0" xfId="0" applyNumberFormat="1" applyFont="1" applyFill="1" applyBorder="1" applyAlignment="1" applyProtection="1">
      <alignment horizontal="right"/>
      <protection locked="0"/>
    </xf>
    <xf numFmtId="167" fontId="4" fillId="34" borderId="0" xfId="0" applyNumberFormat="1" applyFont="1" applyFill="1" applyBorder="1" applyAlignment="1" applyProtection="1">
      <alignment/>
      <protection locked="0"/>
    </xf>
    <xf numFmtId="170" fontId="4" fillId="34" borderId="0" xfId="0" applyNumberFormat="1" applyFont="1" applyFill="1" applyBorder="1" applyAlignment="1" applyProtection="1">
      <alignment/>
      <protection locked="0"/>
    </xf>
    <xf numFmtId="169" fontId="4" fillId="34" borderId="0" xfId="0" applyNumberFormat="1" applyFont="1" applyFill="1" applyBorder="1" applyAlignment="1" applyProtection="1">
      <alignment/>
      <protection locked="0"/>
    </xf>
    <xf numFmtId="164" fontId="4" fillId="34" borderId="0" xfId="0" applyNumberFormat="1" applyFont="1" applyFill="1" applyBorder="1" applyAlignment="1" applyProtection="1">
      <alignment/>
      <protection locked="0"/>
    </xf>
    <xf numFmtId="165" fontId="2" fillId="34" borderId="0" xfId="0" applyNumberFormat="1" applyFont="1" applyFill="1" applyBorder="1" applyAlignment="1" applyProtection="1">
      <alignment horizontal="center"/>
      <protection locked="0"/>
    </xf>
    <xf numFmtId="164" fontId="6" fillId="34" borderId="0" xfId="0" applyNumberFormat="1" applyFont="1" applyFill="1" applyBorder="1" applyAlignment="1" applyProtection="1">
      <alignment horizontal="right"/>
      <protection locked="0"/>
    </xf>
    <xf numFmtId="164" fontId="6" fillId="34" borderId="0" xfId="0" applyNumberFormat="1" applyFont="1" applyFill="1" applyBorder="1" applyAlignment="1" applyProtection="1">
      <alignment/>
      <protection locked="0"/>
    </xf>
    <xf numFmtId="165" fontId="6" fillId="34" borderId="0" xfId="0" applyNumberFormat="1" applyFont="1" applyFill="1" applyBorder="1" applyAlignment="1" applyProtection="1" quotePrefix="1">
      <alignment horizontal="right"/>
      <protection locked="0"/>
    </xf>
    <xf numFmtId="164" fontId="2" fillId="34" borderId="11" xfId="0" applyNumberFormat="1" applyFont="1" applyFill="1" applyBorder="1" applyAlignment="1" applyProtection="1">
      <alignment horizontal="right"/>
      <protection locked="0"/>
    </xf>
    <xf numFmtId="164" fontId="2" fillId="34" borderId="11" xfId="0" applyNumberFormat="1" applyFont="1" applyFill="1" applyBorder="1" applyAlignment="1" applyProtection="1">
      <alignment horizontal="center" vertical="top" readingOrder="1"/>
      <protection/>
    </xf>
    <xf numFmtId="164" fontId="4" fillId="34" borderId="11" xfId="0" applyNumberFormat="1" applyFont="1" applyFill="1" applyBorder="1" applyAlignment="1" applyProtection="1">
      <alignment horizontal="center" vertical="top" readingOrder="1"/>
      <protection/>
    </xf>
    <xf numFmtId="164" fontId="6" fillId="34" borderId="11" xfId="0" applyNumberFormat="1" applyFont="1" applyFill="1" applyBorder="1" applyAlignment="1" applyProtection="1">
      <alignment horizontal="center" readingOrder="1"/>
      <protection locked="0"/>
    </xf>
    <xf numFmtId="164" fontId="6" fillId="34" borderId="11" xfId="0" applyNumberFormat="1" applyFont="1" applyFill="1" applyBorder="1" applyAlignment="1" applyProtection="1">
      <alignment horizontal="center" vertical="top" readingOrder="1"/>
      <protection/>
    </xf>
    <xf numFmtId="0" fontId="2" fillId="34" borderId="0" xfId="0" applyFont="1" applyFill="1" applyBorder="1" applyAlignment="1">
      <alignment horizontal="center" vertical="top" readingOrder="1"/>
    </xf>
    <xf numFmtId="0" fontId="4" fillId="34" borderId="0" xfId="0" applyFont="1" applyFill="1" applyBorder="1" applyAlignment="1">
      <alignment horizontal="center" vertical="top" readingOrder="1"/>
    </xf>
    <xf numFmtId="164" fontId="6" fillId="34" borderId="0" xfId="0" applyNumberFormat="1" applyFont="1" applyFill="1" applyBorder="1" applyAlignment="1" applyProtection="1">
      <alignment horizontal="center" readingOrder="1"/>
      <protection locked="0"/>
    </xf>
    <xf numFmtId="164" fontId="6" fillId="34" borderId="0" xfId="0" applyNumberFormat="1" applyFont="1" applyFill="1" applyBorder="1" applyAlignment="1" applyProtection="1">
      <alignment horizontal="center" vertical="top" readingOrder="1"/>
      <protection/>
    </xf>
    <xf numFmtId="164" fontId="2" fillId="34" borderId="0" xfId="0" applyNumberFormat="1" applyFont="1" applyFill="1" applyBorder="1" applyAlignment="1" applyProtection="1">
      <alignment horizontal="center" vertical="top" readingOrder="1"/>
      <protection/>
    </xf>
    <xf numFmtId="4" fontId="2" fillId="34" borderId="0" xfId="0" applyNumberFormat="1" applyFont="1" applyFill="1" applyBorder="1" applyAlignment="1" applyProtection="1">
      <alignment/>
      <protection locked="0"/>
    </xf>
    <xf numFmtId="166" fontId="2" fillId="34" borderId="0" xfId="0" applyNumberFormat="1" applyFont="1" applyFill="1" applyBorder="1" applyAlignment="1">
      <alignment horizontal="center" vertical="top" readingOrder="1"/>
    </xf>
    <xf numFmtId="164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 horizontal="center" vertical="top" wrapText="1"/>
    </xf>
    <xf numFmtId="164" fontId="6" fillId="34" borderId="0" xfId="0" applyNumberFormat="1" applyFont="1" applyFill="1" applyBorder="1" applyAlignment="1" applyProtection="1">
      <alignment vertical="center" wrapText="1"/>
      <protection locked="0"/>
    </xf>
    <xf numFmtId="164" fontId="5" fillId="34" borderId="0" xfId="0" applyNumberFormat="1" applyFont="1" applyFill="1" applyBorder="1" applyAlignment="1" applyProtection="1">
      <alignment horizontal="center" vertical="center"/>
      <protection locked="0"/>
    </xf>
    <xf numFmtId="164" fontId="6" fillId="34" borderId="0" xfId="0" applyNumberFormat="1" applyFont="1" applyFill="1" applyBorder="1" applyAlignment="1" applyProtection="1">
      <alignment horizontal="center" vertical="center"/>
      <protection/>
    </xf>
    <xf numFmtId="164" fontId="6" fillId="34" borderId="0" xfId="0" applyNumberFormat="1" applyFont="1" applyFill="1" applyBorder="1" applyAlignment="1" applyProtection="1">
      <alignment horizontal="center" vertical="center"/>
      <protection locked="0"/>
    </xf>
    <xf numFmtId="164" fontId="6" fillId="34" borderId="0" xfId="0" applyNumberFormat="1" applyFont="1" applyFill="1" applyBorder="1" applyAlignment="1">
      <alignment vertical="center"/>
    </xf>
    <xf numFmtId="164" fontId="6" fillId="34" borderId="0" xfId="0" applyNumberFormat="1" applyFont="1" applyFill="1" applyBorder="1" applyAlignment="1" applyProtection="1">
      <alignment vertical="center"/>
      <protection locked="0"/>
    </xf>
    <xf numFmtId="164" fontId="6" fillId="34" borderId="0" xfId="0" applyNumberFormat="1" applyFont="1" applyFill="1" applyBorder="1" applyAlignment="1" applyProtection="1">
      <alignment horizontal="center" vertical="center"/>
      <protection locked="0"/>
    </xf>
    <xf numFmtId="164" fontId="6" fillId="34" borderId="0" xfId="0" applyNumberFormat="1" applyFont="1" applyFill="1" applyBorder="1" applyAlignment="1" applyProtection="1">
      <alignment horizontal="center" vertical="center"/>
      <protection/>
    </xf>
    <xf numFmtId="164" fontId="6" fillId="34" borderId="0" xfId="0" applyNumberFormat="1" applyFont="1" applyFill="1" applyBorder="1" applyAlignment="1">
      <alignment vertical="center"/>
    </xf>
    <xf numFmtId="164" fontId="6" fillId="34" borderId="0" xfId="0" applyNumberFormat="1" applyFont="1" applyFill="1" applyAlignment="1" applyProtection="1">
      <alignment horizontal="left" vertical="center" indent="2"/>
      <protection locked="0"/>
    </xf>
    <xf numFmtId="164" fontId="4" fillId="34" borderId="0" xfId="0" applyNumberFormat="1" applyFont="1" applyFill="1" applyAlignment="1" applyProtection="1">
      <alignment horizontal="center" vertical="center"/>
      <protection/>
    </xf>
    <xf numFmtId="164" fontId="5" fillId="34" borderId="0" xfId="0" applyNumberFormat="1" applyFont="1" applyFill="1" applyAlignment="1" applyProtection="1">
      <alignment horizontal="center" vertical="center"/>
      <protection/>
    </xf>
    <xf numFmtId="164" fontId="6" fillId="34" borderId="0" xfId="0" applyNumberFormat="1" applyFont="1" applyFill="1" applyBorder="1" applyAlignment="1" applyProtection="1">
      <alignment vertical="center"/>
      <protection/>
    </xf>
    <xf numFmtId="164" fontId="6" fillId="34" borderId="0" xfId="0" applyNumberFormat="1" applyFont="1" applyFill="1" applyAlignment="1" applyProtection="1">
      <alignment horizontal="left" wrapText="1" indent="3"/>
      <protection locked="0"/>
    </xf>
    <xf numFmtId="164" fontId="2" fillId="34" borderId="0" xfId="0" applyNumberFormat="1" applyFont="1" applyFill="1" applyAlignment="1" applyProtection="1">
      <alignment horizontal="left" indent="4"/>
      <protection locked="0"/>
    </xf>
    <xf numFmtId="164" fontId="4" fillId="34" borderId="0" xfId="0" applyNumberFormat="1" applyFont="1" applyFill="1" applyAlignment="1" applyProtection="1">
      <alignment horizontal="center" vertical="center"/>
      <protection locked="0"/>
    </xf>
    <xf numFmtId="164" fontId="2" fillId="34" borderId="0" xfId="0" applyNumberFormat="1" applyFont="1" applyFill="1" applyAlignment="1" applyProtection="1">
      <alignment horizontal="left" wrapText="1" indent="4"/>
      <protection locked="0"/>
    </xf>
    <xf numFmtId="164" fontId="6" fillId="34" borderId="0" xfId="0" applyNumberFormat="1" applyFont="1" applyFill="1" applyAlignment="1" applyProtection="1">
      <alignment horizontal="left" vertical="center" wrapText="1" indent="3"/>
      <protection/>
    </xf>
    <xf numFmtId="164" fontId="6" fillId="34" borderId="0" xfId="0" applyNumberFormat="1" applyFont="1" applyFill="1" applyAlignment="1" applyProtection="1">
      <alignment horizontal="center" vertical="center"/>
      <protection locked="0"/>
    </xf>
    <xf numFmtId="164" fontId="5" fillId="34" borderId="0" xfId="0" applyNumberFormat="1" applyFont="1" applyFill="1" applyAlignment="1" applyProtection="1">
      <alignment horizontal="center" vertical="center"/>
      <protection locked="0"/>
    </xf>
    <xf numFmtId="164" fontId="2" fillId="34" borderId="0" xfId="42" applyNumberFormat="1" applyFont="1" applyFill="1" applyAlignment="1" applyProtection="1">
      <alignment horizontal="center" vertical="center"/>
      <protection locked="0"/>
    </xf>
    <xf numFmtId="164" fontId="2" fillId="34" borderId="0" xfId="0" applyNumberFormat="1" applyFont="1" applyFill="1" applyAlignment="1" applyProtection="1">
      <alignment horizontal="left" vertical="center" wrapText="1" indent="4"/>
      <protection/>
    </xf>
    <xf numFmtId="166" fontId="2" fillId="34" borderId="0" xfId="0" applyNumberFormat="1" applyFont="1" applyFill="1" applyAlignment="1" applyProtection="1">
      <alignment horizontal="center" vertical="center"/>
      <protection locked="0"/>
    </xf>
    <xf numFmtId="164" fontId="6" fillId="34" borderId="0" xfId="0" applyNumberFormat="1" applyFont="1" applyFill="1" applyAlignment="1" applyProtection="1">
      <alignment horizontal="left" vertical="center" indent="3"/>
      <protection/>
    </xf>
    <xf numFmtId="164" fontId="2" fillId="34" borderId="0" xfId="0" applyNumberFormat="1" applyFont="1" applyFill="1" applyBorder="1" applyAlignment="1" applyProtection="1">
      <alignment horizontal="center" vertical="center"/>
      <protection locked="0"/>
    </xf>
    <xf numFmtId="164" fontId="6" fillId="34" borderId="0" xfId="0" applyNumberFormat="1" applyFont="1" applyFill="1" applyAlignment="1">
      <alignment horizontal="left" vertical="center" indent="1"/>
    </xf>
    <xf numFmtId="164" fontId="6" fillId="34" borderId="0" xfId="0" applyNumberFormat="1" applyFont="1" applyFill="1" applyAlignment="1" applyProtection="1" quotePrefix="1">
      <alignment horizontal="center" vertical="center"/>
      <protection locked="0"/>
    </xf>
    <xf numFmtId="164" fontId="6" fillId="34" borderId="0" xfId="0" applyNumberFormat="1" applyFont="1" applyFill="1" applyAlignment="1" applyProtection="1">
      <alignment horizontal="left" vertical="center" indent="1"/>
      <protection/>
    </xf>
    <xf numFmtId="170" fontId="2" fillId="34" borderId="0" xfId="0" applyNumberFormat="1" applyFont="1" applyFill="1" applyAlignment="1" applyProtection="1">
      <alignment horizontal="center" vertical="center"/>
      <protection locked="0"/>
    </xf>
    <xf numFmtId="164" fontId="6" fillId="34" borderId="0" xfId="0" applyNumberFormat="1" applyFont="1" applyFill="1" applyAlignment="1" applyProtection="1">
      <alignment horizontal="left" vertical="center"/>
      <protection/>
    </xf>
    <xf numFmtId="164" fontId="6" fillId="34" borderId="0" xfId="0" applyNumberFormat="1" applyFont="1" applyFill="1" applyAlignment="1" applyProtection="1">
      <alignment vertical="center"/>
      <protection/>
    </xf>
    <xf numFmtId="164" fontId="6" fillId="34" borderId="0" xfId="0" applyNumberFormat="1" applyFont="1" applyFill="1" applyBorder="1" applyAlignment="1" applyProtection="1">
      <alignment vertical="center" wrapText="1"/>
      <protection locked="0"/>
    </xf>
    <xf numFmtId="164" fontId="2" fillId="34" borderId="0" xfId="0" applyNumberFormat="1" applyFont="1" applyFill="1" applyAlignment="1" applyProtection="1">
      <alignment horizontal="center" vertical="center"/>
      <protection locked="0"/>
    </xf>
    <xf numFmtId="165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0" applyNumberFormat="1" applyFont="1" applyFill="1" applyBorder="1" applyAlignment="1" applyProtection="1">
      <alignment horizontal="center"/>
      <protection locked="0"/>
    </xf>
    <xf numFmtId="164" fontId="11" fillId="34" borderId="10" xfId="0" applyNumberFormat="1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>
      <alignment horizontal="center" vertical="top" readingOrder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readingOrder="1"/>
    </xf>
    <xf numFmtId="164" fontId="6" fillId="34" borderId="10" xfId="0" applyNumberFormat="1" applyFont="1" applyFill="1" applyBorder="1" applyAlignment="1" applyProtection="1">
      <alignment horizontal="center" readingOrder="1"/>
      <protection locked="0"/>
    </xf>
    <xf numFmtId="164" fontId="2" fillId="34" borderId="10" xfId="0" applyNumberFormat="1" applyFont="1" applyFill="1" applyBorder="1" applyAlignment="1" applyProtection="1">
      <alignment horizontal="center" vertical="top" readingOrder="1"/>
      <protection/>
    </xf>
    <xf numFmtId="164" fontId="6" fillId="34" borderId="10" xfId="0" applyNumberFormat="1" applyFont="1" applyFill="1" applyBorder="1" applyAlignment="1" applyProtection="1">
      <alignment horizontal="center" vertical="center"/>
      <protection locked="0"/>
    </xf>
    <xf numFmtId="164" fontId="46" fillId="34" borderId="0" xfId="0" applyNumberFormat="1" applyFont="1" applyFill="1" applyBorder="1" applyAlignment="1" applyProtection="1">
      <alignment horizontal="center"/>
      <protection locked="0"/>
    </xf>
    <xf numFmtId="164" fontId="6" fillId="34" borderId="0" xfId="0" applyNumberFormat="1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 applyProtection="1">
      <alignment horizontal="center"/>
      <protection locked="0"/>
    </xf>
    <xf numFmtId="164" fontId="6" fillId="34" borderId="11" xfId="0" applyNumberFormat="1" applyFont="1" applyFill="1" applyBorder="1" applyAlignment="1">
      <alignment horizontal="center" vertical="top" wrapText="1"/>
    </xf>
    <xf numFmtId="164" fontId="6" fillId="34" borderId="0" xfId="0" applyNumberFormat="1" applyFont="1" applyFill="1" applyBorder="1" applyAlignment="1">
      <alignment horizontal="center" vertical="top" wrapText="1"/>
    </xf>
    <xf numFmtId="164" fontId="6" fillId="34" borderId="0" xfId="0" applyNumberFormat="1" applyFont="1" applyFill="1" applyBorder="1" applyAlignment="1" applyProtection="1">
      <alignment horizontal="center" vertical="center"/>
      <protection locked="0"/>
    </xf>
    <xf numFmtId="165" fontId="6" fillId="34" borderId="0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2"/>
  <sheetViews>
    <sheetView showZeros="0" tabSelected="1" view="pageBreakPreview" zoomScale="75" zoomScaleNormal="70" zoomScaleSheetLayoutView="75" zoomScalePageLayoutView="0" workbookViewId="0" topLeftCell="A1">
      <pane xSplit="2" ySplit="10" topLeftCell="C53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E42" sqref="E42"/>
    </sheetView>
  </sheetViews>
  <sheetFormatPr defaultColWidth="8.8515625" defaultRowHeight="19.5" customHeight="1" outlineLevelRow="1"/>
  <cols>
    <col min="1" max="1" width="3.8515625" style="1" customWidth="1"/>
    <col min="2" max="2" width="52.140625" style="6" customWidth="1"/>
    <col min="3" max="3" width="12.421875" style="6" customWidth="1"/>
    <col min="4" max="4" width="12.140625" style="6" bestFit="1" customWidth="1"/>
    <col min="5" max="5" width="12.140625" style="11" customWidth="1"/>
    <col min="6" max="6" width="9.8515625" style="11" customWidth="1"/>
    <col min="7" max="7" width="11.57421875" style="11" bestFit="1" customWidth="1"/>
    <col min="8" max="8" width="9.421875" style="11" customWidth="1"/>
    <col min="9" max="9" width="13.7109375" style="6" bestFit="1" customWidth="1"/>
    <col min="10" max="10" width="10.421875" style="6" bestFit="1" customWidth="1"/>
    <col min="11" max="11" width="12.140625" style="6" bestFit="1" customWidth="1"/>
    <col min="12" max="12" width="16.140625" style="6" bestFit="1" customWidth="1"/>
    <col min="13" max="13" width="12.140625" style="7" customWidth="1"/>
    <col min="14" max="14" width="12.421875" style="6" customWidth="1"/>
    <col min="15" max="15" width="12.7109375" style="7" customWidth="1"/>
    <col min="16" max="16" width="10.140625" style="6" bestFit="1" customWidth="1"/>
    <col min="17" max="17" width="15.00390625" style="8" customWidth="1"/>
    <col min="18" max="18" width="8.7109375" style="9" customWidth="1"/>
    <col min="19" max="16384" width="8.8515625" style="1" customWidth="1"/>
  </cols>
  <sheetData>
    <row r="1" spans="2:9" ht="23.25" customHeight="1">
      <c r="B1" s="2"/>
      <c r="C1" s="1"/>
      <c r="D1" s="1"/>
      <c r="E1" s="3"/>
      <c r="F1" s="3"/>
      <c r="G1" s="3"/>
      <c r="H1" s="4"/>
      <c r="I1" s="5"/>
    </row>
    <row r="2" spans="2:18" ht="15" customHeight="1">
      <c r="B2" s="148"/>
      <c r="C2" s="62"/>
      <c r="D2" s="63"/>
      <c r="E2" s="64"/>
      <c r="F2" s="64"/>
      <c r="G2" s="64"/>
      <c r="H2" s="64"/>
      <c r="I2" s="62"/>
      <c r="J2" s="65"/>
      <c r="K2" s="63"/>
      <c r="L2" s="10"/>
      <c r="M2" s="66"/>
      <c r="N2" s="149"/>
      <c r="O2" s="149"/>
      <c r="P2" s="149"/>
      <c r="Q2" s="149"/>
      <c r="R2" s="149"/>
    </row>
    <row r="3" spans="2:18" ht="22.5" customHeight="1">
      <c r="B3" s="150" t="s">
        <v>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2:18" ht="15.75">
      <c r="B4" s="151" t="s">
        <v>1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2:18" ht="15.75" customHeight="1" outlineLevel="1">
      <c r="B5" s="67"/>
      <c r="C5" s="68"/>
      <c r="D5" s="69"/>
      <c r="E5" s="70"/>
      <c r="F5" s="71"/>
      <c r="G5" s="72"/>
      <c r="H5" s="73"/>
      <c r="I5" s="74"/>
      <c r="J5" s="75"/>
      <c r="K5" s="73"/>
      <c r="L5" s="73"/>
      <c r="M5" s="76"/>
      <c r="N5" s="73"/>
      <c r="O5" s="73"/>
      <c r="P5" s="77" t="s">
        <v>2</v>
      </c>
      <c r="Q5" s="78">
        <v>758500</v>
      </c>
      <c r="R5" s="79"/>
    </row>
    <row r="6" spans="2:18" ht="18">
      <c r="B6" s="67"/>
      <c r="C6" s="80"/>
      <c r="D6" s="81"/>
      <c r="E6" s="82"/>
      <c r="F6" s="83"/>
      <c r="G6" s="84"/>
      <c r="H6" s="85"/>
      <c r="I6" s="79"/>
      <c r="J6" s="10"/>
      <c r="K6" s="10"/>
      <c r="L6" s="86"/>
      <c r="M6" s="65"/>
      <c r="N6" s="81"/>
      <c r="O6" s="87"/>
      <c r="P6" s="81"/>
      <c r="Q6" s="88"/>
      <c r="R6" s="89" t="s">
        <v>3</v>
      </c>
    </row>
    <row r="7" spans="2:18" ht="15.75">
      <c r="B7" s="90"/>
      <c r="C7" s="91" t="s">
        <v>4</v>
      </c>
      <c r="D7" s="91" t="s">
        <v>4</v>
      </c>
      <c r="E7" s="92" t="s">
        <v>4</v>
      </c>
      <c r="F7" s="92" t="s">
        <v>4</v>
      </c>
      <c r="G7" s="92" t="s">
        <v>5</v>
      </c>
      <c r="H7" s="92" t="s">
        <v>6</v>
      </c>
      <c r="I7" s="91" t="s">
        <v>4</v>
      </c>
      <c r="J7" s="91" t="s">
        <v>7</v>
      </c>
      <c r="K7" s="91" t="s">
        <v>8</v>
      </c>
      <c r="L7" s="91" t="s">
        <v>8</v>
      </c>
      <c r="M7" s="93" t="s">
        <v>9</v>
      </c>
      <c r="N7" s="91" t="s">
        <v>10</v>
      </c>
      <c r="O7" s="94" t="s">
        <v>9</v>
      </c>
      <c r="P7" s="91" t="s">
        <v>11</v>
      </c>
      <c r="Q7" s="152" t="s">
        <v>12</v>
      </c>
      <c r="R7" s="152"/>
    </row>
    <row r="8" spans="2:18" ht="15.75">
      <c r="B8" s="10"/>
      <c r="C8" s="95" t="s">
        <v>98</v>
      </c>
      <c r="D8" s="95" t="s">
        <v>13</v>
      </c>
      <c r="E8" s="96" t="s">
        <v>14</v>
      </c>
      <c r="F8" s="96" t="s">
        <v>15</v>
      </c>
      <c r="G8" s="96" t="s">
        <v>16</v>
      </c>
      <c r="H8" s="96" t="s">
        <v>17</v>
      </c>
      <c r="I8" s="95" t="s">
        <v>18</v>
      </c>
      <c r="J8" s="95" t="s">
        <v>17</v>
      </c>
      <c r="K8" s="95" t="s">
        <v>19</v>
      </c>
      <c r="L8" s="95" t="s">
        <v>20</v>
      </c>
      <c r="M8" s="97"/>
      <c r="N8" s="95" t="s">
        <v>21</v>
      </c>
      <c r="O8" s="98" t="s">
        <v>22</v>
      </c>
      <c r="P8" s="99" t="s">
        <v>23</v>
      </c>
      <c r="Q8" s="153"/>
      <c r="R8" s="153"/>
    </row>
    <row r="9" spans="2:18" ht="15.75" customHeight="1">
      <c r="B9" s="10"/>
      <c r="C9" s="95"/>
      <c r="D9" s="95" t="s">
        <v>24</v>
      </c>
      <c r="E9" s="96" t="s">
        <v>25</v>
      </c>
      <c r="F9" s="96" t="s">
        <v>26</v>
      </c>
      <c r="G9" s="96" t="s">
        <v>27</v>
      </c>
      <c r="H9" s="96" t="s">
        <v>28</v>
      </c>
      <c r="I9" s="95" t="s">
        <v>29</v>
      </c>
      <c r="J9" s="95" t="s">
        <v>30</v>
      </c>
      <c r="K9" s="95" t="s">
        <v>31</v>
      </c>
      <c r="L9" s="95" t="s">
        <v>32</v>
      </c>
      <c r="M9" s="97"/>
      <c r="N9" s="95" t="s">
        <v>33</v>
      </c>
      <c r="O9" s="98" t="s">
        <v>34</v>
      </c>
      <c r="P9" s="99" t="s">
        <v>35</v>
      </c>
      <c r="Q9" s="153"/>
      <c r="R9" s="153"/>
    </row>
    <row r="10" spans="2:18" ht="15.75">
      <c r="B10" s="100"/>
      <c r="C10" s="101"/>
      <c r="D10" s="95" t="s">
        <v>36</v>
      </c>
      <c r="E10" s="96"/>
      <c r="F10" s="96" t="s">
        <v>37</v>
      </c>
      <c r="G10" s="96" t="s">
        <v>38</v>
      </c>
      <c r="H10" s="96"/>
      <c r="I10" s="95" t="s">
        <v>39</v>
      </c>
      <c r="J10" s="95" t="s">
        <v>40</v>
      </c>
      <c r="K10" s="95"/>
      <c r="L10" s="95" t="s">
        <v>41</v>
      </c>
      <c r="M10" s="97"/>
      <c r="N10" s="95" t="s">
        <v>42</v>
      </c>
      <c r="O10" s="97" t="s">
        <v>43</v>
      </c>
      <c r="P10" s="99" t="s">
        <v>44</v>
      </c>
      <c r="Q10" s="153"/>
      <c r="R10" s="153"/>
    </row>
    <row r="11" spans="2:18" ht="15.75" customHeight="1">
      <c r="B11" s="81"/>
      <c r="C11" s="10"/>
      <c r="D11" s="95" t="s">
        <v>45</v>
      </c>
      <c r="E11" s="96"/>
      <c r="F11" s="96"/>
      <c r="G11" s="96" t="s">
        <v>46</v>
      </c>
      <c r="H11" s="96"/>
      <c r="I11" s="95" t="s">
        <v>47</v>
      </c>
      <c r="J11" s="95"/>
      <c r="K11" s="95"/>
      <c r="L11" s="95" t="s">
        <v>48</v>
      </c>
      <c r="M11" s="97"/>
      <c r="N11" s="95"/>
      <c r="O11" s="97"/>
      <c r="P11" s="99"/>
      <c r="Q11" s="154" t="s">
        <v>49</v>
      </c>
      <c r="R11" s="155" t="s">
        <v>99</v>
      </c>
    </row>
    <row r="12" spans="2:18" ht="51" customHeight="1">
      <c r="B12" s="102"/>
      <c r="C12" s="10"/>
      <c r="D12" s="103"/>
      <c r="E12" s="103"/>
      <c r="F12" s="103"/>
      <c r="G12" s="96" t="s">
        <v>50</v>
      </c>
      <c r="H12" s="96"/>
      <c r="I12" s="104" t="s">
        <v>51</v>
      </c>
      <c r="J12" s="95"/>
      <c r="K12" s="95"/>
      <c r="L12" s="104" t="s">
        <v>52</v>
      </c>
      <c r="M12" s="97"/>
      <c r="N12" s="95"/>
      <c r="O12" s="97"/>
      <c r="P12" s="99"/>
      <c r="Q12" s="154"/>
      <c r="R12" s="155"/>
    </row>
    <row r="13" spans="2:18" ht="23.25" customHeight="1" thickBot="1">
      <c r="B13" s="139"/>
      <c r="C13" s="140"/>
      <c r="D13" s="141"/>
      <c r="E13" s="141"/>
      <c r="F13" s="141"/>
      <c r="G13" s="142"/>
      <c r="H13" s="142"/>
      <c r="I13" s="143"/>
      <c r="J13" s="144"/>
      <c r="K13" s="144"/>
      <c r="L13" s="143"/>
      <c r="M13" s="145"/>
      <c r="N13" s="144"/>
      <c r="O13" s="145"/>
      <c r="P13" s="146"/>
      <c r="Q13" s="147"/>
      <c r="R13" s="138"/>
    </row>
    <row r="14" spans="2:18" s="17" customFormat="1" ht="30.75" customHeight="1" thickTop="1">
      <c r="B14" s="105" t="s">
        <v>53</v>
      </c>
      <c r="C14" s="106">
        <f>C15+C31+C32+C33+C34+C35+C36++C37+C38</f>
        <v>101476.43956599999</v>
      </c>
      <c r="D14" s="106">
        <f aca="true" t="shared" si="0" ref="D14:L14">D15+D31+D32+D33+D34+D35+D36++D37+D38</f>
        <v>68315.23018533335</v>
      </c>
      <c r="E14" s="106">
        <f t="shared" si="0"/>
        <v>52428.269942</v>
      </c>
      <c r="F14" s="106">
        <f t="shared" si="0"/>
        <v>1900.898441</v>
      </c>
      <c r="G14" s="106">
        <f>G15+G31+G32+G33+G34+G35+G36++G37+G38</f>
        <v>24950.190343</v>
      </c>
      <c r="H14" s="106">
        <f t="shared" si="0"/>
        <v>0</v>
      </c>
      <c r="I14" s="106">
        <f>I15+I31+I32+I33+I34+I35+I36++I37+I38</f>
        <v>22755.84</v>
      </c>
      <c r="J14" s="106">
        <f>J15+J31+J32+J33+J34+J35+J36++J37+J38</f>
        <v>251.24140666666668</v>
      </c>
      <c r="K14" s="106">
        <f>K15+K31+K32+K33+K34+K35+K36++K37+K38</f>
        <v>361.56227952</v>
      </c>
      <c r="L14" s="106">
        <f t="shared" si="0"/>
        <v>4012.5788599999996</v>
      </c>
      <c r="M14" s="107">
        <f>SUM(C14:L14)</f>
        <v>276452.25102351996</v>
      </c>
      <c r="N14" s="108">
        <f>N15+N31+N32+N35+N33</f>
        <v>-52690.822637948055</v>
      </c>
      <c r="O14" s="107">
        <f aca="true" t="shared" si="1" ref="O14:O36">M14+N14</f>
        <v>223761.4283855719</v>
      </c>
      <c r="P14" s="108">
        <f>P15+P31+P32+P35+P37</f>
        <v>-39.491</v>
      </c>
      <c r="Q14" s="109">
        <f>O14+P14</f>
        <v>223721.9373855719</v>
      </c>
      <c r="R14" s="107">
        <f aca="true" t="shared" si="2" ref="R14:R38">Q14/$Q$5*100</f>
        <v>29.495311454920486</v>
      </c>
    </row>
    <row r="15" spans="2:18" s="20" customFormat="1" ht="18.75" customHeight="1">
      <c r="B15" s="110" t="s">
        <v>54</v>
      </c>
      <c r="C15" s="111">
        <f>C16+C29+C30</f>
        <v>94887.82456599998</v>
      </c>
      <c r="D15" s="111">
        <f>D16+D29+D30</f>
        <v>58056.408674</v>
      </c>
      <c r="E15" s="106">
        <f>E16+E29+E30</f>
        <v>37331.31</v>
      </c>
      <c r="F15" s="106">
        <f>F16+F29+F30</f>
        <v>1900.885</v>
      </c>
      <c r="G15" s="106">
        <f>G16+G29+G30</f>
        <v>22664.46</v>
      </c>
      <c r="H15" s="106"/>
      <c r="I15" s="111">
        <f>I16+I29+I30</f>
        <v>12448.375</v>
      </c>
      <c r="J15" s="111"/>
      <c r="K15" s="112">
        <f>K16+K29+K30</f>
        <v>361.56227952</v>
      </c>
      <c r="L15" s="112">
        <f>L16+L29+L30</f>
        <v>1240.17716</v>
      </c>
      <c r="M15" s="111">
        <f>SUM(C15:L15)</f>
        <v>228891.00267951997</v>
      </c>
      <c r="N15" s="111">
        <f>N16+N29+N30</f>
        <v>-13272.18847494805</v>
      </c>
      <c r="O15" s="112">
        <f t="shared" si="1"/>
        <v>215618.8142045719</v>
      </c>
      <c r="P15" s="111">
        <f>P16+P29+P30</f>
        <v>0</v>
      </c>
      <c r="Q15" s="113">
        <f aca="true" t="shared" si="3" ref="Q15:Q36">O15+P15</f>
        <v>215618.8142045719</v>
      </c>
      <c r="R15" s="112">
        <f t="shared" si="2"/>
        <v>28.427002531914557</v>
      </c>
    </row>
    <row r="16" spans="2:18" ht="28.5" customHeight="1">
      <c r="B16" s="114" t="s">
        <v>55</v>
      </c>
      <c r="C16" s="60">
        <f>C17+C21+C22+C27+C28</f>
        <v>87323.27256599999</v>
      </c>
      <c r="D16" s="60">
        <f>D17+D21+D22+D27+D28</f>
        <v>45226.952674</v>
      </c>
      <c r="E16" s="115">
        <f aca="true" t="shared" si="4" ref="E16:L16">E17+E21+E22+E27+E28</f>
        <v>0</v>
      </c>
      <c r="F16" s="115">
        <f t="shared" si="4"/>
        <v>0</v>
      </c>
      <c r="G16" s="116">
        <f t="shared" si="4"/>
        <v>1349.728</v>
      </c>
      <c r="H16" s="115">
        <f t="shared" si="4"/>
        <v>0</v>
      </c>
      <c r="I16" s="60">
        <f>I17+I21+I22+I27+I28</f>
        <v>2506.1710000000003</v>
      </c>
      <c r="J16" s="44">
        <f t="shared" si="4"/>
        <v>0</v>
      </c>
      <c r="K16" s="44">
        <f t="shared" si="4"/>
        <v>0</v>
      </c>
      <c r="L16" s="44">
        <f t="shared" si="4"/>
        <v>0</v>
      </c>
      <c r="M16" s="60">
        <f>SUM(C16:L16)</f>
        <v>136406.12424</v>
      </c>
      <c r="N16" s="44">
        <f>N17+N21+N22+N27+N28</f>
        <v>0</v>
      </c>
      <c r="O16" s="60">
        <f t="shared" si="1"/>
        <v>136406.12424</v>
      </c>
      <c r="P16" s="44">
        <f>P17+P21+P22+P27+P28</f>
        <v>0</v>
      </c>
      <c r="Q16" s="117">
        <f t="shared" si="3"/>
        <v>136406.12424</v>
      </c>
      <c r="R16" s="60">
        <f t="shared" si="2"/>
        <v>17.983668324324327</v>
      </c>
    </row>
    <row r="17" spans="2:18" ht="33.75" customHeight="1">
      <c r="B17" s="118" t="s">
        <v>56</v>
      </c>
      <c r="C17" s="60">
        <f aca="true" t="shared" si="5" ref="C17:H17">C18+C19+C20</f>
        <v>26473.305</v>
      </c>
      <c r="D17" s="60">
        <f>D18+D19+D20</f>
        <v>18308.309999999998</v>
      </c>
      <c r="E17" s="115">
        <f t="shared" si="5"/>
        <v>0</v>
      </c>
      <c r="F17" s="115">
        <f t="shared" si="5"/>
        <v>0</v>
      </c>
      <c r="G17" s="115">
        <f t="shared" si="5"/>
        <v>0</v>
      </c>
      <c r="H17" s="115">
        <f t="shared" si="5"/>
        <v>0</v>
      </c>
      <c r="I17" s="44"/>
      <c r="J17" s="44">
        <f>J18+J19+J20</f>
        <v>0</v>
      </c>
      <c r="K17" s="59">
        <f>K18+K19+K20</f>
        <v>0</v>
      </c>
      <c r="L17" s="44">
        <f>L18+L19+L20</f>
        <v>0</v>
      </c>
      <c r="M17" s="60">
        <f aca="true" t="shared" si="6" ref="M17:M36">SUM(C17:L17)</f>
        <v>44781.615</v>
      </c>
      <c r="N17" s="44">
        <f>N18+N19+N20</f>
        <v>0</v>
      </c>
      <c r="O17" s="60">
        <f t="shared" si="1"/>
        <v>44781.615</v>
      </c>
      <c r="P17" s="44">
        <f>P18+P19+P20</f>
        <v>0</v>
      </c>
      <c r="Q17" s="117">
        <f t="shared" si="3"/>
        <v>44781.615</v>
      </c>
      <c r="R17" s="60">
        <f t="shared" si="2"/>
        <v>5.903970336189849</v>
      </c>
    </row>
    <row r="18" spans="2:18" ht="22.5" customHeight="1">
      <c r="B18" s="119" t="s">
        <v>57</v>
      </c>
      <c r="C18" s="59">
        <v>15394.665</v>
      </c>
      <c r="D18" s="59">
        <v>47.315</v>
      </c>
      <c r="E18" s="115"/>
      <c r="F18" s="115"/>
      <c r="G18" s="115"/>
      <c r="H18" s="115"/>
      <c r="I18" s="60"/>
      <c r="J18" s="59"/>
      <c r="K18" s="59"/>
      <c r="L18" s="59"/>
      <c r="M18" s="60">
        <f t="shared" si="6"/>
        <v>15441.980000000001</v>
      </c>
      <c r="N18" s="59"/>
      <c r="O18" s="60">
        <f t="shared" si="1"/>
        <v>15441.980000000001</v>
      </c>
      <c r="P18" s="59"/>
      <c r="Q18" s="117">
        <f t="shared" si="3"/>
        <v>15441.980000000001</v>
      </c>
      <c r="R18" s="60">
        <f t="shared" si="2"/>
        <v>2.0358576137112725</v>
      </c>
    </row>
    <row r="19" spans="2:18" ht="15.75">
      <c r="B19" s="119" t="s">
        <v>58</v>
      </c>
      <c r="C19" s="59">
        <v>9505.339</v>
      </c>
      <c r="D19" s="59">
        <v>18251.018</v>
      </c>
      <c r="E19" s="120"/>
      <c r="F19" s="120"/>
      <c r="G19" s="120"/>
      <c r="H19" s="120"/>
      <c r="I19" s="60"/>
      <c r="J19" s="59"/>
      <c r="K19" s="59"/>
      <c r="L19" s="59"/>
      <c r="M19" s="60">
        <f t="shared" si="6"/>
        <v>27756.357</v>
      </c>
      <c r="N19" s="59"/>
      <c r="O19" s="60">
        <f t="shared" si="1"/>
        <v>27756.357</v>
      </c>
      <c r="P19" s="59"/>
      <c r="Q19" s="117">
        <f t="shared" si="3"/>
        <v>27756.357</v>
      </c>
      <c r="R19" s="60">
        <f t="shared" si="2"/>
        <v>3.659374686882004</v>
      </c>
    </row>
    <row r="20" spans="2:18" ht="30">
      <c r="B20" s="121" t="s">
        <v>59</v>
      </c>
      <c r="C20" s="59">
        <v>1573.301</v>
      </c>
      <c r="D20" s="59">
        <v>9.977</v>
      </c>
      <c r="E20" s="120"/>
      <c r="F20" s="120"/>
      <c r="G20" s="120"/>
      <c r="H20" s="120"/>
      <c r="I20" s="60"/>
      <c r="J20" s="59"/>
      <c r="K20" s="59"/>
      <c r="L20" s="59"/>
      <c r="M20" s="60">
        <f t="shared" si="6"/>
        <v>1583.278</v>
      </c>
      <c r="N20" s="59"/>
      <c r="O20" s="60">
        <f t="shared" si="1"/>
        <v>1583.278</v>
      </c>
      <c r="P20" s="59"/>
      <c r="Q20" s="117">
        <f t="shared" si="3"/>
        <v>1583.278</v>
      </c>
      <c r="R20" s="60">
        <f t="shared" si="2"/>
        <v>0.2087380355965722</v>
      </c>
    </row>
    <row r="21" spans="2:18" ht="23.25" customHeight="1">
      <c r="B21" s="118" t="s">
        <v>60</v>
      </c>
      <c r="C21" s="59">
        <v>1051.313</v>
      </c>
      <c r="D21" s="59">
        <v>4846.787</v>
      </c>
      <c r="E21" s="115"/>
      <c r="F21" s="115"/>
      <c r="G21" s="115"/>
      <c r="H21" s="115"/>
      <c r="I21" s="60"/>
      <c r="J21" s="59"/>
      <c r="K21" s="59"/>
      <c r="L21" s="59"/>
      <c r="M21" s="60">
        <f t="shared" si="6"/>
        <v>5898.1</v>
      </c>
      <c r="N21" s="59"/>
      <c r="O21" s="60">
        <f t="shared" si="1"/>
        <v>5898.1</v>
      </c>
      <c r="P21" s="59"/>
      <c r="Q21" s="117">
        <f t="shared" si="3"/>
        <v>5898.1</v>
      </c>
      <c r="R21" s="60">
        <f t="shared" si="2"/>
        <v>0.777600527356625</v>
      </c>
    </row>
    <row r="22" spans="2:18" ht="36.75" customHeight="1">
      <c r="B22" s="122" t="s">
        <v>61</v>
      </c>
      <c r="C22" s="123">
        <f>SUM(C23:C26)</f>
        <v>58862.71356599999</v>
      </c>
      <c r="D22" s="123">
        <f aca="true" t="shared" si="7" ref="D22:L22">D23+D24+D25+D26</f>
        <v>21908.267674000002</v>
      </c>
      <c r="E22" s="120">
        <f t="shared" si="7"/>
        <v>0</v>
      </c>
      <c r="F22" s="120">
        <f t="shared" si="7"/>
        <v>0</v>
      </c>
      <c r="G22" s="124">
        <f>G23+G24+G25+G26</f>
        <v>1349.728</v>
      </c>
      <c r="H22" s="120">
        <f t="shared" si="7"/>
        <v>0</v>
      </c>
      <c r="I22" s="123">
        <f>I23+I24+I25+I26</f>
        <v>2006.3560000000002</v>
      </c>
      <c r="J22" s="59">
        <f t="shared" si="7"/>
        <v>0</v>
      </c>
      <c r="K22" s="59">
        <f t="shared" si="7"/>
        <v>0</v>
      </c>
      <c r="L22" s="59">
        <f t="shared" si="7"/>
        <v>0</v>
      </c>
      <c r="M22" s="60">
        <f t="shared" si="6"/>
        <v>84127.06524</v>
      </c>
      <c r="N22" s="59">
        <f>N23+N24+N25</f>
        <v>0</v>
      </c>
      <c r="O22" s="60">
        <f t="shared" si="1"/>
        <v>84127.06524</v>
      </c>
      <c r="P22" s="59">
        <f>P23+P24+P25</f>
        <v>0</v>
      </c>
      <c r="Q22" s="117">
        <f t="shared" si="3"/>
        <v>84127.06524</v>
      </c>
      <c r="R22" s="60">
        <f t="shared" si="2"/>
        <v>11.091241297297296</v>
      </c>
    </row>
    <row r="23" spans="2:18" ht="25.5" customHeight="1">
      <c r="B23" s="119" t="s">
        <v>62</v>
      </c>
      <c r="C23" s="59">
        <v>31166.570999999996</v>
      </c>
      <c r="D23" s="59">
        <v>20508.54</v>
      </c>
      <c r="E23" s="115"/>
      <c r="F23" s="115"/>
      <c r="G23" s="115"/>
      <c r="H23" s="115"/>
      <c r="I23" s="60"/>
      <c r="J23" s="59"/>
      <c r="K23" s="59"/>
      <c r="L23" s="59"/>
      <c r="M23" s="60">
        <f t="shared" si="6"/>
        <v>51675.111</v>
      </c>
      <c r="N23" s="59"/>
      <c r="O23" s="60">
        <f t="shared" si="1"/>
        <v>51675.111</v>
      </c>
      <c r="P23" s="59"/>
      <c r="Q23" s="117">
        <f t="shared" si="3"/>
        <v>51675.111</v>
      </c>
      <c r="R23" s="60">
        <f t="shared" si="2"/>
        <v>6.812803032300593</v>
      </c>
    </row>
    <row r="24" spans="2:18" ht="20.25" customHeight="1">
      <c r="B24" s="119" t="s">
        <v>63</v>
      </c>
      <c r="C24" s="59">
        <v>25556.2</v>
      </c>
      <c r="D24" s="59"/>
      <c r="E24" s="120"/>
      <c r="F24" s="120"/>
      <c r="G24" s="120"/>
      <c r="H24" s="120"/>
      <c r="I24" s="125">
        <v>1400.795</v>
      </c>
      <c r="J24" s="59"/>
      <c r="K24" s="59"/>
      <c r="L24" s="59"/>
      <c r="M24" s="60">
        <f t="shared" si="6"/>
        <v>26956.995000000003</v>
      </c>
      <c r="N24" s="59"/>
      <c r="O24" s="60">
        <f t="shared" si="1"/>
        <v>26956.995000000003</v>
      </c>
      <c r="P24" s="59"/>
      <c r="Q24" s="117">
        <f t="shared" si="3"/>
        <v>26956.995000000003</v>
      </c>
      <c r="R24" s="60">
        <f t="shared" si="2"/>
        <v>3.5539874752801586</v>
      </c>
    </row>
    <row r="25" spans="2:18" s="27" customFormat="1" ht="15.75">
      <c r="B25" s="126" t="s">
        <v>100</v>
      </c>
      <c r="C25" s="59">
        <v>855.834566</v>
      </c>
      <c r="D25" s="59">
        <v>44.780674</v>
      </c>
      <c r="E25" s="120"/>
      <c r="F25" s="120">
        <v>0</v>
      </c>
      <c r="G25" s="120">
        <v>1349.728</v>
      </c>
      <c r="H25" s="120"/>
      <c r="I25" s="125"/>
      <c r="J25" s="59"/>
      <c r="K25" s="59"/>
      <c r="L25" s="59"/>
      <c r="M25" s="60">
        <f t="shared" si="6"/>
        <v>2250.34324</v>
      </c>
      <c r="N25" s="59"/>
      <c r="O25" s="60">
        <f t="shared" si="1"/>
        <v>2250.34324</v>
      </c>
      <c r="P25" s="59"/>
      <c r="Q25" s="117">
        <f t="shared" si="3"/>
        <v>2250.34324</v>
      </c>
      <c r="R25" s="60">
        <f t="shared" si="2"/>
        <v>0.2966833539881345</v>
      </c>
    </row>
    <row r="26" spans="2:18" ht="45">
      <c r="B26" s="126" t="s">
        <v>64</v>
      </c>
      <c r="C26" s="59">
        <v>1284.108</v>
      </c>
      <c r="D26" s="59">
        <v>1354.947</v>
      </c>
      <c r="E26" s="120"/>
      <c r="F26" s="120">
        <v>0</v>
      </c>
      <c r="G26" s="120"/>
      <c r="H26" s="120"/>
      <c r="I26" s="59">
        <v>605.561</v>
      </c>
      <c r="J26" s="127"/>
      <c r="K26" s="59"/>
      <c r="L26" s="59"/>
      <c r="M26" s="60">
        <f t="shared" si="6"/>
        <v>3244.616</v>
      </c>
      <c r="N26" s="59"/>
      <c r="O26" s="60">
        <f t="shared" si="1"/>
        <v>3244.616</v>
      </c>
      <c r="P26" s="59"/>
      <c r="Q26" s="117">
        <f t="shared" si="3"/>
        <v>3244.616</v>
      </c>
      <c r="R26" s="60">
        <f t="shared" si="2"/>
        <v>0.4277674357284113</v>
      </c>
    </row>
    <row r="27" spans="2:18" ht="31.5">
      <c r="B27" s="122" t="s">
        <v>65</v>
      </c>
      <c r="C27" s="59">
        <v>882.681</v>
      </c>
      <c r="D27" s="59">
        <v>0</v>
      </c>
      <c r="E27" s="120"/>
      <c r="F27" s="120"/>
      <c r="G27" s="120"/>
      <c r="H27" s="120"/>
      <c r="I27" s="59">
        <v>0</v>
      </c>
      <c r="J27" s="59"/>
      <c r="K27" s="59"/>
      <c r="L27" s="59"/>
      <c r="M27" s="60">
        <f t="shared" si="6"/>
        <v>882.681</v>
      </c>
      <c r="N27" s="59"/>
      <c r="O27" s="60">
        <f t="shared" si="1"/>
        <v>882.681</v>
      </c>
      <c r="P27" s="59"/>
      <c r="Q27" s="117">
        <f t="shared" si="3"/>
        <v>882.681</v>
      </c>
      <c r="R27" s="60">
        <f t="shared" si="2"/>
        <v>0.11637191825972315</v>
      </c>
    </row>
    <row r="28" spans="2:18" ht="15.75">
      <c r="B28" s="128" t="s">
        <v>66</v>
      </c>
      <c r="C28" s="59">
        <v>53.26</v>
      </c>
      <c r="D28" s="59">
        <v>163.588</v>
      </c>
      <c r="E28" s="120"/>
      <c r="F28" s="120"/>
      <c r="G28" s="120"/>
      <c r="H28" s="120"/>
      <c r="I28" s="129">
        <v>499.815</v>
      </c>
      <c r="J28" s="59"/>
      <c r="K28" s="59"/>
      <c r="L28" s="59"/>
      <c r="M28" s="60">
        <f t="shared" si="6"/>
        <v>716.663</v>
      </c>
      <c r="N28" s="59"/>
      <c r="O28" s="60">
        <f t="shared" si="1"/>
        <v>716.663</v>
      </c>
      <c r="P28" s="59"/>
      <c r="Q28" s="117">
        <f t="shared" si="3"/>
        <v>716.663</v>
      </c>
      <c r="R28" s="60">
        <f t="shared" si="2"/>
        <v>0.09448424522083058</v>
      </c>
    </row>
    <row r="29" spans="2:18" ht="27.75" customHeight="1">
      <c r="B29" s="130" t="s">
        <v>67</v>
      </c>
      <c r="C29" s="59">
        <v>1010.314</v>
      </c>
      <c r="D29" s="59"/>
      <c r="E29" s="120">
        <v>37224.324</v>
      </c>
      <c r="F29" s="120">
        <v>1893.961</v>
      </c>
      <c r="G29" s="120">
        <v>21293.822</v>
      </c>
      <c r="H29" s="120"/>
      <c r="I29" s="59">
        <v>7.52</v>
      </c>
      <c r="J29" s="59"/>
      <c r="K29" s="59"/>
      <c r="L29" s="59"/>
      <c r="M29" s="60">
        <f t="shared" si="6"/>
        <v>61429.941</v>
      </c>
      <c r="N29" s="131">
        <v>-155.516183</v>
      </c>
      <c r="O29" s="60">
        <f t="shared" si="1"/>
        <v>61274.424817</v>
      </c>
      <c r="P29" s="59"/>
      <c r="Q29" s="117">
        <f t="shared" si="3"/>
        <v>61274.424817</v>
      </c>
      <c r="R29" s="60">
        <f t="shared" si="2"/>
        <v>8.078368466315096</v>
      </c>
    </row>
    <row r="30" spans="2:18" ht="15.75">
      <c r="B30" s="132" t="s">
        <v>68</v>
      </c>
      <c r="C30" s="59">
        <v>6554.238000000001</v>
      </c>
      <c r="D30" s="59">
        <v>12829.456</v>
      </c>
      <c r="E30" s="59">
        <v>106.98599999999999</v>
      </c>
      <c r="F30" s="59">
        <v>6.9239999999999995</v>
      </c>
      <c r="G30" s="59">
        <v>20.909999999999997</v>
      </c>
      <c r="H30" s="120"/>
      <c r="I30" s="59">
        <v>9934.684</v>
      </c>
      <c r="J30" s="133"/>
      <c r="K30" s="59">
        <v>361.56227952</v>
      </c>
      <c r="L30" s="59">
        <v>1240.17716</v>
      </c>
      <c r="M30" s="60">
        <f t="shared" si="6"/>
        <v>31054.937439520003</v>
      </c>
      <c r="N30" s="131">
        <v>-13116.67229194805</v>
      </c>
      <c r="O30" s="60">
        <f t="shared" si="1"/>
        <v>17938.265147571954</v>
      </c>
      <c r="P30" s="59"/>
      <c r="Q30" s="117">
        <f t="shared" si="3"/>
        <v>17938.265147571954</v>
      </c>
      <c r="R30" s="60">
        <f t="shared" si="2"/>
        <v>2.364965741275142</v>
      </c>
    </row>
    <row r="31" spans="2:18" ht="24" customHeight="1">
      <c r="B31" s="134" t="s">
        <v>69</v>
      </c>
      <c r="C31" s="59">
        <v>0</v>
      </c>
      <c r="D31" s="59">
        <v>9423.400178</v>
      </c>
      <c r="E31" s="120">
        <v>15096.959942</v>
      </c>
      <c r="F31" s="120">
        <v>0</v>
      </c>
      <c r="G31" s="120">
        <v>2285.730343</v>
      </c>
      <c r="H31" s="120"/>
      <c r="I31" s="59">
        <v>9817.395</v>
      </c>
      <c r="J31" s="59">
        <v>22.747</v>
      </c>
      <c r="K31" s="59"/>
      <c r="L31" s="59">
        <v>2772.4017</v>
      </c>
      <c r="M31" s="60">
        <f t="shared" si="6"/>
        <v>39418.634163</v>
      </c>
      <c r="N31" s="123">
        <v>-39418.634163</v>
      </c>
      <c r="O31" s="60">
        <f t="shared" si="1"/>
        <v>0</v>
      </c>
      <c r="P31" s="59"/>
      <c r="Q31" s="117">
        <f t="shared" si="3"/>
        <v>0</v>
      </c>
      <c r="R31" s="60">
        <f t="shared" si="2"/>
        <v>0</v>
      </c>
    </row>
    <row r="32" spans="2:18" ht="23.25" customHeight="1">
      <c r="B32" s="135" t="s">
        <v>70</v>
      </c>
      <c r="C32" s="59">
        <v>346.792</v>
      </c>
      <c r="D32" s="59">
        <v>204.085</v>
      </c>
      <c r="E32" s="120"/>
      <c r="F32" s="120"/>
      <c r="G32" s="120"/>
      <c r="H32" s="120"/>
      <c r="I32" s="59">
        <v>218.517</v>
      </c>
      <c r="J32" s="133"/>
      <c r="K32" s="59"/>
      <c r="L32" s="59"/>
      <c r="M32" s="60">
        <f t="shared" si="6"/>
        <v>769.394</v>
      </c>
      <c r="N32" s="59">
        <v>0</v>
      </c>
      <c r="O32" s="60">
        <f t="shared" si="1"/>
        <v>769.394</v>
      </c>
      <c r="P32" s="59"/>
      <c r="Q32" s="117">
        <f t="shared" si="3"/>
        <v>769.394</v>
      </c>
      <c r="R32" s="60">
        <f t="shared" si="2"/>
        <v>0.10143625576796307</v>
      </c>
    </row>
    <row r="33" spans="2:18" ht="20.25" customHeight="1">
      <c r="B33" s="88" t="s">
        <v>71</v>
      </c>
      <c r="C33" s="59"/>
      <c r="D33" s="59">
        <v>1.5893333333333333</v>
      </c>
      <c r="E33" s="120"/>
      <c r="F33" s="120"/>
      <c r="G33" s="120">
        <v>0</v>
      </c>
      <c r="H33" s="120"/>
      <c r="I33" s="59"/>
      <c r="J33" s="59"/>
      <c r="K33" s="59"/>
      <c r="L33" s="59">
        <v>0</v>
      </c>
      <c r="M33" s="60">
        <f t="shared" si="6"/>
        <v>1.5893333333333333</v>
      </c>
      <c r="N33" s="123"/>
      <c r="O33" s="60">
        <f t="shared" si="1"/>
        <v>1.5893333333333333</v>
      </c>
      <c r="P33" s="59"/>
      <c r="Q33" s="117">
        <f t="shared" si="3"/>
        <v>1.5893333333333333</v>
      </c>
      <c r="R33" s="60">
        <f t="shared" si="2"/>
        <v>0.0002095363656339266</v>
      </c>
    </row>
    <row r="34" spans="2:18" ht="27" customHeight="1">
      <c r="B34" s="58" t="s">
        <v>72</v>
      </c>
      <c r="C34" s="59">
        <v>128.962</v>
      </c>
      <c r="D34" s="59">
        <v>484.32500000000005</v>
      </c>
      <c r="E34" s="59">
        <v>0</v>
      </c>
      <c r="F34" s="59">
        <v>0</v>
      </c>
      <c r="G34" s="59">
        <v>0</v>
      </c>
      <c r="H34" s="59"/>
      <c r="I34" s="59">
        <v>123.74000000000001</v>
      </c>
      <c r="J34" s="59">
        <v>212.85840666666667</v>
      </c>
      <c r="K34" s="59"/>
      <c r="L34" s="59"/>
      <c r="M34" s="60">
        <f t="shared" si="6"/>
        <v>949.8854066666668</v>
      </c>
      <c r="N34" s="59"/>
      <c r="O34" s="60">
        <f t="shared" si="1"/>
        <v>949.8854066666668</v>
      </c>
      <c r="P34" s="59"/>
      <c r="Q34" s="117">
        <f t="shared" si="3"/>
        <v>949.8854066666668</v>
      </c>
      <c r="R34" s="60">
        <f t="shared" si="2"/>
        <v>0.12523209052955397</v>
      </c>
    </row>
    <row r="35" spans="2:18" s="13" customFormat="1" ht="21" customHeight="1">
      <c r="B35" s="110" t="s">
        <v>73</v>
      </c>
      <c r="C35" s="59">
        <v>39.491</v>
      </c>
      <c r="D35" s="59"/>
      <c r="E35" s="120"/>
      <c r="F35" s="120"/>
      <c r="G35" s="120"/>
      <c r="H35" s="120"/>
      <c r="I35" s="59">
        <v>0</v>
      </c>
      <c r="J35" s="59"/>
      <c r="K35" s="59"/>
      <c r="L35" s="59"/>
      <c r="M35" s="60">
        <f t="shared" si="6"/>
        <v>39.491</v>
      </c>
      <c r="N35" s="59"/>
      <c r="O35" s="60">
        <f t="shared" si="1"/>
        <v>39.491</v>
      </c>
      <c r="P35" s="59">
        <f>-O35</f>
        <v>-39.491</v>
      </c>
      <c r="Q35" s="61">
        <f t="shared" si="3"/>
        <v>0</v>
      </c>
      <c r="R35" s="60">
        <f t="shared" si="2"/>
        <v>0</v>
      </c>
    </row>
    <row r="36" spans="2:18" s="13" customFormat="1" ht="24" customHeight="1">
      <c r="B36" s="136" t="s">
        <v>74</v>
      </c>
      <c r="C36" s="137">
        <v>472.676</v>
      </c>
      <c r="D36" s="59"/>
      <c r="E36" s="120"/>
      <c r="F36" s="120"/>
      <c r="G36" s="120"/>
      <c r="H36" s="120"/>
      <c r="I36" s="60"/>
      <c r="J36" s="59"/>
      <c r="K36" s="59"/>
      <c r="L36" s="59"/>
      <c r="M36" s="60">
        <f t="shared" si="6"/>
        <v>472.676</v>
      </c>
      <c r="N36" s="59"/>
      <c r="O36" s="60">
        <f t="shared" si="1"/>
        <v>472.676</v>
      </c>
      <c r="P36" s="59"/>
      <c r="Q36" s="61">
        <f t="shared" si="3"/>
        <v>472.676</v>
      </c>
      <c r="R36" s="60">
        <f t="shared" si="2"/>
        <v>0.06231720500988793</v>
      </c>
    </row>
    <row r="37" spans="2:18" s="13" customFormat="1" ht="53.25" customHeight="1">
      <c r="B37" s="136" t="s">
        <v>75</v>
      </c>
      <c r="C37" s="137">
        <v>0</v>
      </c>
      <c r="D37" s="59"/>
      <c r="E37" s="120"/>
      <c r="F37" s="120"/>
      <c r="G37" s="120"/>
      <c r="H37" s="120"/>
      <c r="I37" s="60"/>
      <c r="J37" s="59"/>
      <c r="K37" s="59"/>
      <c r="L37" s="59"/>
      <c r="M37" s="60">
        <f>SUM(C37:L37)</f>
        <v>0</v>
      </c>
      <c r="N37" s="59"/>
      <c r="O37" s="60">
        <f>M37+N37</f>
        <v>0</v>
      </c>
      <c r="P37" s="59"/>
      <c r="Q37" s="61">
        <f>O37+P37</f>
        <v>0</v>
      </c>
      <c r="R37" s="60">
        <f t="shared" si="2"/>
        <v>0</v>
      </c>
    </row>
    <row r="38" spans="2:18" s="13" customFormat="1" ht="55.5" customHeight="1">
      <c r="B38" s="136" t="s">
        <v>76</v>
      </c>
      <c r="C38" s="59">
        <v>5600.6939999999995</v>
      </c>
      <c r="D38" s="59">
        <v>145.422</v>
      </c>
      <c r="E38" s="59">
        <v>0</v>
      </c>
      <c r="F38" s="59">
        <v>0.013441</v>
      </c>
      <c r="G38" s="59">
        <v>0</v>
      </c>
      <c r="H38" s="59"/>
      <c r="I38" s="59">
        <v>147.81300000000002</v>
      </c>
      <c r="J38" s="59">
        <v>15.636</v>
      </c>
      <c r="K38" s="59"/>
      <c r="L38" s="59"/>
      <c r="M38" s="60">
        <f>SUM(C38:L38)</f>
        <v>5909.578441</v>
      </c>
      <c r="N38" s="59"/>
      <c r="O38" s="60">
        <f>M38+N38</f>
        <v>5909.578441</v>
      </c>
      <c r="P38" s="59"/>
      <c r="Q38" s="61">
        <f>O38+P38</f>
        <v>5909.578441</v>
      </c>
      <c r="R38" s="60">
        <f t="shared" si="2"/>
        <v>0.7791138353328939</v>
      </c>
    </row>
    <row r="39" spans="2:18" s="10" customFormat="1" ht="15.7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  <c r="N39" s="59"/>
      <c r="O39" s="60"/>
      <c r="P39" s="59"/>
      <c r="Q39" s="61"/>
      <c r="R39" s="60"/>
    </row>
    <row r="40" spans="2:18" s="20" customFormat="1" ht="30.75" customHeight="1">
      <c r="B40" s="30" t="s">
        <v>77</v>
      </c>
      <c r="C40" s="111">
        <f>C41+C54+C57+C60</f>
        <v>130083.13645399999</v>
      </c>
      <c r="D40" s="111">
        <f aca="true" t="shared" si="8" ref="D40:L40">D41+D54+D57+D60+D61</f>
        <v>67793.53522122224</v>
      </c>
      <c r="E40" s="111">
        <f>E41+E54+E57+E60+E61</f>
        <v>52196.393413</v>
      </c>
      <c r="F40" s="111">
        <f t="shared" si="8"/>
        <v>1007.905832</v>
      </c>
      <c r="G40" s="111">
        <f t="shared" si="8"/>
        <v>26106.007206999995</v>
      </c>
      <c r="H40" s="111">
        <f t="shared" si="8"/>
        <v>0</v>
      </c>
      <c r="I40" s="111">
        <f t="shared" si="8"/>
        <v>19705.200234000004</v>
      </c>
      <c r="J40" s="111">
        <f>J41+J54+J57+J60+J61</f>
        <v>251.23072266666668</v>
      </c>
      <c r="K40" s="106">
        <f t="shared" si="8"/>
        <v>40.063672</v>
      </c>
      <c r="L40" s="112">
        <f t="shared" si="8"/>
        <v>3808.4421899999998</v>
      </c>
      <c r="M40" s="22">
        <f>SUM(C40:L40)</f>
        <v>300991.91494588886</v>
      </c>
      <c r="N40" s="21">
        <f>N41+N54+N57+N60+N61</f>
        <v>-52690.82263794805</v>
      </c>
      <c r="O40" s="22">
        <f aca="true" t="shared" si="9" ref="O40:O60">M40+N40</f>
        <v>248301.09230794082</v>
      </c>
      <c r="P40" s="21">
        <f>P41+P54+P57+P60+P61</f>
        <v>-6284.81625</v>
      </c>
      <c r="Q40" s="12">
        <f aca="true" t="shared" si="10" ref="Q40:Q60">O40+P40</f>
        <v>242016.27605794082</v>
      </c>
      <c r="R40" s="22">
        <f aca="true" t="shared" si="11" ref="R40:R60">Q40/$Q$5*100</f>
        <v>31.90722162926049</v>
      </c>
    </row>
    <row r="41" spans="2:18" ht="19.5" customHeight="1">
      <c r="B41" s="31" t="s">
        <v>78</v>
      </c>
      <c r="C41" s="21">
        <f>SUM(C42:C46)+C53</f>
        <v>123685.529</v>
      </c>
      <c r="D41" s="21">
        <f>D42+D43+D44+D45+D46+D53</f>
        <v>54058.20622122224</v>
      </c>
      <c r="E41" s="18">
        <f>E42+E43+E44+E45+E46+E53</f>
        <v>52189.232506</v>
      </c>
      <c r="F41" s="18">
        <f aca="true" t="shared" si="12" ref="F41:L41">F42+F43+F44+F45+F46+F53</f>
        <v>1003.465832</v>
      </c>
      <c r="G41" s="18">
        <f t="shared" si="12"/>
        <v>26102.042618999996</v>
      </c>
      <c r="H41" s="18">
        <f t="shared" si="12"/>
        <v>0</v>
      </c>
      <c r="I41" s="21">
        <f>I42+I43+I44+I45+I46+I53</f>
        <v>17894.426134</v>
      </c>
      <c r="J41" s="21">
        <f t="shared" si="12"/>
        <v>251.23072266666668</v>
      </c>
      <c r="K41" s="32">
        <f t="shared" si="12"/>
        <v>40.063672</v>
      </c>
      <c r="L41" s="21">
        <f t="shared" si="12"/>
        <v>1583.48464</v>
      </c>
      <c r="M41" s="23">
        <f aca="true" t="shared" si="13" ref="M41:M60">SUM(C41:L41)</f>
        <v>276807.6813468888</v>
      </c>
      <c r="N41" s="21">
        <f>N42+N43+N44+N45+N46+N53</f>
        <v>-52522.44790494804</v>
      </c>
      <c r="O41" s="23">
        <f t="shared" si="9"/>
        <v>224285.2334419408</v>
      </c>
      <c r="P41" s="21">
        <f>P42+P43+P44+P45+P46+P53</f>
        <v>-1283.991</v>
      </c>
      <c r="Q41" s="15">
        <f t="shared" si="10"/>
        <v>223001.2424419408</v>
      </c>
      <c r="R41" s="23">
        <f t="shared" si="11"/>
        <v>29.40029564165337</v>
      </c>
    </row>
    <row r="42" spans="1:18" ht="23.25" customHeight="1">
      <c r="A42" s="33"/>
      <c r="B42" s="34" t="s">
        <v>79</v>
      </c>
      <c r="C42" s="35">
        <v>21492.418</v>
      </c>
      <c r="D42" s="36">
        <v>25155.59188888889</v>
      </c>
      <c r="E42" s="24">
        <v>177.184</v>
      </c>
      <c r="F42" s="24">
        <v>100.26</v>
      </c>
      <c r="G42" s="24">
        <v>162.295</v>
      </c>
      <c r="H42" s="24"/>
      <c r="I42" s="36">
        <v>9622.390158</v>
      </c>
      <c r="J42" s="36"/>
      <c r="K42" s="16"/>
      <c r="L42" s="36">
        <v>329.93221</v>
      </c>
      <c r="M42" s="23">
        <f t="shared" si="13"/>
        <v>57040.07125688889</v>
      </c>
      <c r="N42" s="13"/>
      <c r="O42" s="23">
        <f t="shared" si="9"/>
        <v>57040.07125688889</v>
      </c>
      <c r="P42" s="13"/>
      <c r="Q42" s="15">
        <f t="shared" si="10"/>
        <v>57040.07125688889</v>
      </c>
      <c r="R42" s="23">
        <f t="shared" si="11"/>
        <v>7.520114865773091</v>
      </c>
    </row>
    <row r="43" spans="1:18" ht="23.25" customHeight="1">
      <c r="A43" s="33"/>
      <c r="B43" s="34" t="s">
        <v>80</v>
      </c>
      <c r="C43" s="36">
        <v>5772.892</v>
      </c>
      <c r="D43" s="36">
        <v>16780.82366666667</v>
      </c>
      <c r="E43" s="24">
        <v>383.994</v>
      </c>
      <c r="F43" s="24">
        <v>36.279</v>
      </c>
      <c r="G43" s="37">
        <v>24003.313</v>
      </c>
      <c r="H43" s="24">
        <v>0</v>
      </c>
      <c r="I43" s="16">
        <v>5841.998025</v>
      </c>
      <c r="J43" s="16">
        <v>0.004406666666666666</v>
      </c>
      <c r="K43" s="16">
        <v>9.889</v>
      </c>
      <c r="L43" s="16">
        <v>1223.28126</v>
      </c>
      <c r="M43" s="23">
        <f t="shared" si="13"/>
        <v>54052.47435833334</v>
      </c>
      <c r="N43" s="14">
        <v>-13102.280999999997</v>
      </c>
      <c r="O43" s="23">
        <f t="shared" si="9"/>
        <v>40950.193358333345</v>
      </c>
      <c r="P43" s="13"/>
      <c r="Q43" s="15">
        <f t="shared" si="10"/>
        <v>40950.193358333345</v>
      </c>
      <c r="R43" s="23">
        <f t="shared" si="11"/>
        <v>5.398838939793453</v>
      </c>
    </row>
    <row r="44" spans="1:18" ht="17.25" customHeight="1">
      <c r="A44" s="33"/>
      <c r="B44" s="34" t="s">
        <v>81</v>
      </c>
      <c r="C44" s="36">
        <v>9474.176</v>
      </c>
      <c r="D44" s="36">
        <v>526.5500000000001</v>
      </c>
      <c r="E44" s="24">
        <v>2.500315</v>
      </c>
      <c r="F44" s="24">
        <v>0.001376</v>
      </c>
      <c r="G44" s="24">
        <v>1.171619</v>
      </c>
      <c r="H44" s="24">
        <v>0</v>
      </c>
      <c r="I44" s="16">
        <v>0.294314</v>
      </c>
      <c r="J44" s="16">
        <v>0</v>
      </c>
      <c r="K44" s="38">
        <v>30.098</v>
      </c>
      <c r="L44" s="16">
        <v>30.27117</v>
      </c>
      <c r="M44" s="23">
        <f t="shared" si="13"/>
        <v>10065.062794</v>
      </c>
      <c r="N44" s="14">
        <v>-56.77314194805195</v>
      </c>
      <c r="O44" s="23">
        <f t="shared" si="9"/>
        <v>10008.289652051948</v>
      </c>
      <c r="P44" s="13"/>
      <c r="Q44" s="15">
        <f>O44+P44</f>
        <v>10008.289652051948</v>
      </c>
      <c r="R44" s="23">
        <f t="shared" si="11"/>
        <v>1.3194844630259654</v>
      </c>
    </row>
    <row r="45" spans="1:18" ht="18.75" customHeight="1">
      <c r="A45" s="33"/>
      <c r="B45" s="34" t="s">
        <v>82</v>
      </c>
      <c r="C45" s="36">
        <v>4224.511</v>
      </c>
      <c r="D45" s="36">
        <v>2378.265137</v>
      </c>
      <c r="E45" s="24"/>
      <c r="F45" s="24">
        <v>0.804308</v>
      </c>
      <c r="G45" s="24"/>
      <c r="H45" s="24"/>
      <c r="I45" s="16">
        <v>1.280559</v>
      </c>
      <c r="J45" s="36"/>
      <c r="K45" s="32"/>
      <c r="L45" s="36"/>
      <c r="M45" s="23">
        <f t="shared" si="13"/>
        <v>6604.861004</v>
      </c>
      <c r="N45" s="13"/>
      <c r="O45" s="23">
        <f t="shared" si="9"/>
        <v>6604.861004</v>
      </c>
      <c r="P45" s="13"/>
      <c r="Q45" s="15">
        <f t="shared" si="10"/>
        <v>6604.861004</v>
      </c>
      <c r="R45" s="23">
        <f t="shared" si="11"/>
        <v>0.8707793017798288</v>
      </c>
    </row>
    <row r="46" spans="1:18" ht="26.25" customHeight="1">
      <c r="A46" s="33"/>
      <c r="B46" s="39" t="s">
        <v>83</v>
      </c>
      <c r="C46" s="32">
        <f aca="true" t="shared" si="14" ref="C46:K46">SUM(C47:C52)</f>
        <v>82171.825</v>
      </c>
      <c r="D46" s="32">
        <f t="shared" si="14"/>
        <v>9216.975528666668</v>
      </c>
      <c r="E46" s="32">
        <f t="shared" si="14"/>
        <v>51625.554191</v>
      </c>
      <c r="F46" s="32">
        <f t="shared" si="14"/>
        <v>866.121148</v>
      </c>
      <c r="G46" s="32">
        <f t="shared" si="14"/>
        <v>1935.2630000000001</v>
      </c>
      <c r="H46" s="32">
        <f t="shared" si="14"/>
        <v>0</v>
      </c>
      <c r="I46" s="32">
        <f t="shared" si="14"/>
        <v>2397.8270780000003</v>
      </c>
      <c r="J46" s="32">
        <f>SUM(J47:J52)</f>
        <v>251.22631600000003</v>
      </c>
      <c r="K46" s="32">
        <f t="shared" si="14"/>
        <v>0.076672</v>
      </c>
      <c r="L46" s="32">
        <f>L47+L48+L50+L52+L49</f>
        <v>0</v>
      </c>
      <c r="M46" s="23">
        <f t="shared" si="13"/>
        <v>148464.86893366664</v>
      </c>
      <c r="N46" s="32">
        <f>N47+N48+N50+N52+N49+N51</f>
        <v>-39227.524332999994</v>
      </c>
      <c r="O46" s="23">
        <f t="shared" si="9"/>
        <v>109237.34460066665</v>
      </c>
      <c r="P46" s="32">
        <f>P47+P48+P50+P52+P49</f>
        <v>-1283.991</v>
      </c>
      <c r="Q46" s="15">
        <f t="shared" si="10"/>
        <v>107953.35360066665</v>
      </c>
      <c r="R46" s="23">
        <f t="shared" si="11"/>
        <v>14.232479050845967</v>
      </c>
    </row>
    <row r="47" spans="1:18" ht="32.25" customHeight="1">
      <c r="A47" s="33"/>
      <c r="B47" s="40" t="s">
        <v>84</v>
      </c>
      <c r="C47" s="36">
        <v>34799.388</v>
      </c>
      <c r="D47" s="16">
        <v>651.675862</v>
      </c>
      <c r="E47" s="41">
        <v>0.099079</v>
      </c>
      <c r="F47" s="41">
        <v>174.364</v>
      </c>
      <c r="G47" s="41">
        <v>286.208</v>
      </c>
      <c r="H47" s="41">
        <v>0</v>
      </c>
      <c r="I47" s="36">
        <v>628.368587</v>
      </c>
      <c r="J47" s="36"/>
      <c r="K47" s="21"/>
      <c r="L47" s="16"/>
      <c r="M47" s="23">
        <f t="shared" si="13"/>
        <v>36540.10352799999</v>
      </c>
      <c r="N47" s="14">
        <v>-35719.20774305999</v>
      </c>
      <c r="O47" s="42">
        <f t="shared" si="9"/>
        <v>820.8957849400031</v>
      </c>
      <c r="P47" s="13"/>
      <c r="Q47" s="15">
        <f t="shared" si="10"/>
        <v>820.8957849400031</v>
      </c>
      <c r="R47" s="23">
        <f t="shared" si="11"/>
        <v>0.10822620763876112</v>
      </c>
    </row>
    <row r="48" spans="1:18" ht="15.75">
      <c r="A48" s="33"/>
      <c r="B48" s="43" t="s">
        <v>85</v>
      </c>
      <c r="C48" s="36">
        <v>10438.275</v>
      </c>
      <c r="D48" s="16">
        <v>528.4146666666667</v>
      </c>
      <c r="E48" s="24">
        <v>0</v>
      </c>
      <c r="F48" s="24">
        <v>0.1239</v>
      </c>
      <c r="G48" s="24"/>
      <c r="H48" s="24"/>
      <c r="I48" s="16">
        <v>443.602547</v>
      </c>
      <c r="J48" s="16">
        <v>3.572316</v>
      </c>
      <c r="K48" s="16"/>
      <c r="L48" s="16"/>
      <c r="M48" s="23">
        <f t="shared" si="13"/>
        <v>11413.988429666668</v>
      </c>
      <c r="N48" s="14">
        <v>-462.16311</v>
      </c>
      <c r="O48" s="23">
        <f>M48+N48</f>
        <v>10951.825319666668</v>
      </c>
      <c r="P48" s="13"/>
      <c r="Q48" s="15">
        <f t="shared" si="10"/>
        <v>10951.825319666668</v>
      </c>
      <c r="R48" s="23">
        <f t="shared" si="11"/>
        <v>1.4438794093166338</v>
      </c>
    </row>
    <row r="49" spans="1:18" ht="38.25" customHeight="1">
      <c r="A49" s="33"/>
      <c r="B49" s="26" t="s">
        <v>86</v>
      </c>
      <c r="C49" s="36">
        <v>3877.585</v>
      </c>
      <c r="D49" s="16">
        <v>2104.85</v>
      </c>
      <c r="E49" s="16"/>
      <c r="F49" s="16">
        <v>9.296</v>
      </c>
      <c r="G49" s="16"/>
      <c r="H49" s="24"/>
      <c r="I49" s="16">
        <v>195.155757</v>
      </c>
      <c r="J49" s="44">
        <v>232.01800000000003</v>
      </c>
      <c r="K49" s="16"/>
      <c r="L49" s="16"/>
      <c r="M49" s="23">
        <f t="shared" si="13"/>
        <v>6418.904757</v>
      </c>
      <c r="N49" s="14">
        <v>-1115.17156994</v>
      </c>
      <c r="O49" s="23">
        <f t="shared" si="9"/>
        <v>5303.73318706</v>
      </c>
      <c r="P49" s="45">
        <v>-1283.991</v>
      </c>
      <c r="Q49" s="28">
        <f t="shared" si="10"/>
        <v>4019.74218706</v>
      </c>
      <c r="R49" s="23">
        <f t="shared" si="11"/>
        <v>0.529959418201714</v>
      </c>
    </row>
    <row r="50" spans="1:18" ht="15.75">
      <c r="A50" s="33"/>
      <c r="B50" s="43" t="s">
        <v>87</v>
      </c>
      <c r="C50" s="36">
        <v>23187.007</v>
      </c>
      <c r="D50" s="16">
        <v>4605.926</v>
      </c>
      <c r="E50" s="24">
        <v>51625.444</v>
      </c>
      <c r="F50" s="24">
        <v>652.409</v>
      </c>
      <c r="G50" s="24">
        <v>1647.479</v>
      </c>
      <c r="H50" s="24"/>
      <c r="I50" s="16">
        <v>118.915187</v>
      </c>
      <c r="J50" s="16"/>
      <c r="K50" s="16"/>
      <c r="L50" s="16"/>
      <c r="M50" s="23">
        <f t="shared" si="13"/>
        <v>81837.18018700002</v>
      </c>
      <c r="N50" s="13"/>
      <c r="O50" s="23">
        <f t="shared" si="9"/>
        <v>81837.18018700002</v>
      </c>
      <c r="P50" s="13"/>
      <c r="Q50" s="15">
        <f t="shared" si="10"/>
        <v>81837.18018700002</v>
      </c>
      <c r="R50" s="23">
        <f t="shared" si="11"/>
        <v>10.789344784047465</v>
      </c>
    </row>
    <row r="51" spans="1:18" ht="74.25" customHeight="1">
      <c r="A51" s="33"/>
      <c r="B51" s="26" t="s">
        <v>88</v>
      </c>
      <c r="C51" s="36">
        <v>7543.665</v>
      </c>
      <c r="D51" s="16">
        <v>219.295</v>
      </c>
      <c r="E51" s="24"/>
      <c r="F51" s="24">
        <v>0.023248</v>
      </c>
      <c r="G51" s="24"/>
      <c r="H51" s="24"/>
      <c r="I51" s="44">
        <v>504.35400000000027</v>
      </c>
      <c r="J51" s="44">
        <v>15.636</v>
      </c>
      <c r="K51" s="16"/>
      <c r="L51" s="16"/>
      <c r="M51" s="23">
        <f t="shared" si="13"/>
        <v>8282.973248</v>
      </c>
      <c r="N51" s="19">
        <v>-1930.98191</v>
      </c>
      <c r="O51" s="23">
        <f t="shared" si="9"/>
        <v>6351.991338</v>
      </c>
      <c r="P51" s="13"/>
      <c r="Q51" s="15">
        <f t="shared" si="10"/>
        <v>6351.991338</v>
      </c>
      <c r="R51" s="23">
        <f t="shared" si="11"/>
        <v>0.8374411783783783</v>
      </c>
    </row>
    <row r="52" spans="1:18" ht="15.75">
      <c r="A52" s="33"/>
      <c r="B52" s="43" t="s">
        <v>89</v>
      </c>
      <c r="C52" s="36">
        <v>2325.905</v>
      </c>
      <c r="D52" s="16">
        <v>1106.8139999999999</v>
      </c>
      <c r="E52" s="24">
        <v>0.011112</v>
      </c>
      <c r="F52" s="24">
        <v>29.905</v>
      </c>
      <c r="G52" s="24">
        <v>1.576</v>
      </c>
      <c r="H52" s="24"/>
      <c r="I52" s="16">
        <v>507.431</v>
      </c>
      <c r="J52" s="16">
        <v>0</v>
      </c>
      <c r="K52" s="46">
        <v>0.076672</v>
      </c>
      <c r="L52" s="16"/>
      <c r="M52" s="23">
        <f t="shared" si="13"/>
        <v>3971.7187840000006</v>
      </c>
      <c r="N52" s="13"/>
      <c r="O52" s="23">
        <f t="shared" si="9"/>
        <v>3971.7187840000006</v>
      </c>
      <c r="P52" s="13"/>
      <c r="Q52" s="15">
        <f t="shared" si="10"/>
        <v>3971.7187840000006</v>
      </c>
      <c r="R52" s="23">
        <f t="shared" si="11"/>
        <v>0.5236280532630192</v>
      </c>
    </row>
    <row r="53" spans="1:18" s="13" customFormat="1" ht="31.5" customHeight="1">
      <c r="A53" s="47"/>
      <c r="B53" s="48" t="s">
        <v>90</v>
      </c>
      <c r="C53" s="36">
        <v>549.707</v>
      </c>
      <c r="D53" s="16">
        <v>0</v>
      </c>
      <c r="E53" s="24">
        <v>0</v>
      </c>
      <c r="F53" s="24"/>
      <c r="G53" s="24"/>
      <c r="H53" s="24"/>
      <c r="I53" s="16">
        <v>30.636</v>
      </c>
      <c r="J53" s="23">
        <v>0</v>
      </c>
      <c r="K53" s="23"/>
      <c r="L53" s="16"/>
      <c r="M53" s="23">
        <f t="shared" si="13"/>
        <v>580.343</v>
      </c>
      <c r="N53" s="14">
        <v>-135.86943</v>
      </c>
      <c r="O53" s="23">
        <f t="shared" si="9"/>
        <v>444.47357</v>
      </c>
      <c r="Q53" s="15">
        <f t="shared" si="10"/>
        <v>444.47357</v>
      </c>
      <c r="R53" s="23">
        <f t="shared" si="11"/>
        <v>0.05859902043506922</v>
      </c>
    </row>
    <row r="54" spans="1:18" ht="19.5" customHeight="1">
      <c r="A54" s="33"/>
      <c r="B54" s="31" t="s">
        <v>91</v>
      </c>
      <c r="C54" s="23">
        <f>SUM(C55:C56)</f>
        <v>3761.933454</v>
      </c>
      <c r="D54" s="23">
        <f>D55+D56</f>
        <v>11575.766</v>
      </c>
      <c r="E54" s="25">
        <f aca="true" t="shared" si="15" ref="E54:L54">E55+E56</f>
        <v>7.160907</v>
      </c>
      <c r="F54" s="25">
        <f t="shared" si="15"/>
        <v>4.44</v>
      </c>
      <c r="G54" s="25">
        <f t="shared" si="15"/>
        <v>3.964588</v>
      </c>
      <c r="H54" s="25">
        <f t="shared" si="15"/>
        <v>0</v>
      </c>
      <c r="I54" s="23">
        <f>I55+I56</f>
        <v>1786.8371</v>
      </c>
      <c r="J54" s="23">
        <f t="shared" si="15"/>
        <v>0</v>
      </c>
      <c r="K54" s="16">
        <f t="shared" si="15"/>
        <v>0</v>
      </c>
      <c r="L54" s="23">
        <f t="shared" si="15"/>
        <v>2001.7163300000002</v>
      </c>
      <c r="M54" s="23">
        <f t="shared" si="13"/>
        <v>19141.818379</v>
      </c>
      <c r="N54" s="23">
        <f>N55+N56</f>
        <v>-84.589763</v>
      </c>
      <c r="O54" s="23">
        <f t="shared" si="9"/>
        <v>19057.228616</v>
      </c>
      <c r="P54" s="13">
        <f>P55+P56</f>
        <v>-42.195</v>
      </c>
      <c r="Q54" s="15">
        <f>O54+P54</f>
        <v>19015.033616</v>
      </c>
      <c r="R54" s="23">
        <f t="shared" si="11"/>
        <v>2.5069259876071195</v>
      </c>
    </row>
    <row r="55" spans="1:18" ht="19.5" customHeight="1">
      <c r="A55" s="33"/>
      <c r="B55" s="43" t="s">
        <v>92</v>
      </c>
      <c r="C55" s="16">
        <v>3596.019454</v>
      </c>
      <c r="D55" s="36">
        <v>11423.296</v>
      </c>
      <c r="E55" s="24">
        <v>7.160907</v>
      </c>
      <c r="F55" s="24">
        <v>4.44</v>
      </c>
      <c r="G55" s="24">
        <v>3.964588</v>
      </c>
      <c r="H55" s="24"/>
      <c r="I55" s="16">
        <v>1786.835</v>
      </c>
      <c r="J55" s="16">
        <v>0</v>
      </c>
      <c r="K55" s="23">
        <v>0</v>
      </c>
      <c r="L55" s="36">
        <v>2001.7163300000002</v>
      </c>
      <c r="M55" s="23">
        <f t="shared" si="13"/>
        <v>18823.432279</v>
      </c>
      <c r="N55" s="23">
        <v>-84.589763</v>
      </c>
      <c r="O55" s="23">
        <f t="shared" si="9"/>
        <v>18738.842516</v>
      </c>
      <c r="P55" s="13"/>
      <c r="Q55" s="15">
        <f t="shared" si="10"/>
        <v>18738.842516</v>
      </c>
      <c r="R55" s="23">
        <f t="shared" si="11"/>
        <v>2.4705131860250495</v>
      </c>
    </row>
    <row r="56" spans="1:18" ht="19.5" customHeight="1">
      <c r="A56" s="33"/>
      <c r="B56" s="43" t="s">
        <v>93</v>
      </c>
      <c r="C56" s="16">
        <v>165.914</v>
      </c>
      <c r="D56" s="36">
        <v>152.47</v>
      </c>
      <c r="E56" s="41"/>
      <c r="F56" s="41">
        <v>0</v>
      </c>
      <c r="G56" s="41"/>
      <c r="H56" s="41"/>
      <c r="I56" s="16">
        <v>0.0021</v>
      </c>
      <c r="J56" s="23"/>
      <c r="K56" s="23"/>
      <c r="L56" s="36"/>
      <c r="M56" s="23">
        <f t="shared" si="13"/>
        <v>318.3861</v>
      </c>
      <c r="N56" s="49"/>
      <c r="O56" s="23">
        <f t="shared" si="9"/>
        <v>318.3861</v>
      </c>
      <c r="P56" s="13">
        <v>-42.195</v>
      </c>
      <c r="Q56" s="15">
        <f t="shared" si="10"/>
        <v>276.1911</v>
      </c>
      <c r="R56" s="23">
        <f t="shared" si="11"/>
        <v>0.03641280158206988</v>
      </c>
    </row>
    <row r="57" spans="1:18" ht="23.25" customHeight="1">
      <c r="A57" s="33"/>
      <c r="B57" s="31" t="s">
        <v>73</v>
      </c>
      <c r="C57" s="32">
        <f>C58+C59</f>
        <v>2635.674</v>
      </c>
      <c r="D57" s="32">
        <f>D58+D59</f>
        <v>2159.563</v>
      </c>
      <c r="E57" s="32">
        <f>E58+E59</f>
        <v>0</v>
      </c>
      <c r="F57" s="32">
        <f>F58+F59</f>
        <v>0</v>
      </c>
      <c r="G57" s="32">
        <f>G58+G59</f>
        <v>0</v>
      </c>
      <c r="H57" s="41"/>
      <c r="I57" s="32">
        <f>I58+I59</f>
        <v>23.937</v>
      </c>
      <c r="J57" s="23"/>
      <c r="K57" s="23">
        <f>K58+K59</f>
        <v>0</v>
      </c>
      <c r="L57" s="32">
        <f>L58+L59</f>
        <v>223.24122</v>
      </c>
      <c r="M57" s="23">
        <f t="shared" si="13"/>
        <v>5042.41522</v>
      </c>
      <c r="N57" s="32">
        <f>N58+N59</f>
        <v>-83.78497</v>
      </c>
      <c r="O57" s="23">
        <f t="shared" si="9"/>
        <v>4958.63025</v>
      </c>
      <c r="P57" s="32">
        <f>P58+P59</f>
        <v>-4958.63025</v>
      </c>
      <c r="Q57" s="15">
        <f t="shared" si="10"/>
        <v>0</v>
      </c>
      <c r="R57" s="23">
        <f t="shared" si="11"/>
        <v>0</v>
      </c>
    </row>
    <row r="58" spans="1:18" ht="15.75">
      <c r="A58" s="33"/>
      <c r="B58" s="50" t="s">
        <v>94</v>
      </c>
      <c r="C58" s="51">
        <v>79.7</v>
      </c>
      <c r="D58" s="36">
        <v>0</v>
      </c>
      <c r="E58" s="41">
        <v>0</v>
      </c>
      <c r="F58" s="41">
        <v>0</v>
      </c>
      <c r="G58" s="41"/>
      <c r="H58" s="41">
        <v>0</v>
      </c>
      <c r="I58" s="36">
        <v>0</v>
      </c>
      <c r="J58" s="23"/>
      <c r="K58" s="23"/>
      <c r="L58" s="36"/>
      <c r="M58" s="29">
        <f t="shared" si="13"/>
        <v>79.7</v>
      </c>
      <c r="N58" s="13"/>
      <c r="O58" s="23">
        <f t="shared" si="9"/>
        <v>79.7</v>
      </c>
      <c r="P58" s="13">
        <f>-O58</f>
        <v>-79.7</v>
      </c>
      <c r="Q58" s="15"/>
      <c r="R58" s="23">
        <f t="shared" si="11"/>
        <v>0</v>
      </c>
    </row>
    <row r="59" spans="1:18" ht="19.5" customHeight="1">
      <c r="A59" s="33"/>
      <c r="B59" s="50" t="s">
        <v>95</v>
      </c>
      <c r="C59" s="36">
        <v>2555.974</v>
      </c>
      <c r="D59" s="36">
        <v>2159.563</v>
      </c>
      <c r="E59" s="41">
        <v>0</v>
      </c>
      <c r="F59" s="41">
        <v>0</v>
      </c>
      <c r="G59" s="41"/>
      <c r="H59" s="41">
        <v>0</v>
      </c>
      <c r="I59" s="36">
        <v>23.937</v>
      </c>
      <c r="J59" s="23"/>
      <c r="K59" s="23"/>
      <c r="L59" s="36">
        <v>223.24122</v>
      </c>
      <c r="M59" s="23">
        <f t="shared" si="13"/>
        <v>4962.71522</v>
      </c>
      <c r="N59" s="14">
        <v>-83.78497</v>
      </c>
      <c r="O59" s="23">
        <f t="shared" si="9"/>
        <v>4878.93025</v>
      </c>
      <c r="P59" s="13">
        <f>-O59</f>
        <v>-4878.93025</v>
      </c>
      <c r="Q59" s="15">
        <f t="shared" si="10"/>
        <v>0</v>
      </c>
      <c r="R59" s="23">
        <f t="shared" si="11"/>
        <v>0</v>
      </c>
    </row>
    <row r="60" spans="1:18" ht="34.5" customHeight="1">
      <c r="A60" s="33"/>
      <c r="B60" s="52" t="s">
        <v>96</v>
      </c>
      <c r="C60" s="36">
        <v>0</v>
      </c>
      <c r="D60" s="36">
        <v>0</v>
      </c>
      <c r="E60" s="41"/>
      <c r="F60" s="41"/>
      <c r="G60" s="41"/>
      <c r="H60" s="41"/>
      <c r="I60" s="41"/>
      <c r="J60" s="23"/>
      <c r="K60" s="36"/>
      <c r="L60" s="36"/>
      <c r="M60" s="23">
        <f t="shared" si="13"/>
        <v>0</v>
      </c>
      <c r="N60" s="13"/>
      <c r="O60" s="23">
        <f t="shared" si="9"/>
        <v>0</v>
      </c>
      <c r="P60" s="13"/>
      <c r="Q60" s="15">
        <f t="shared" si="10"/>
        <v>0</v>
      </c>
      <c r="R60" s="23">
        <f t="shared" si="11"/>
        <v>0</v>
      </c>
    </row>
    <row r="61" spans="2:18" ht="12" customHeight="1">
      <c r="B61" s="52"/>
      <c r="C61" s="36"/>
      <c r="D61" s="36"/>
      <c r="E61" s="41"/>
      <c r="F61" s="41"/>
      <c r="G61" s="41"/>
      <c r="H61" s="41"/>
      <c r="I61" s="21"/>
      <c r="J61" s="23"/>
      <c r="K61" s="36"/>
      <c r="L61" s="36"/>
      <c r="M61" s="23"/>
      <c r="N61" s="13"/>
      <c r="O61" s="23"/>
      <c r="P61" s="13"/>
      <c r="Q61" s="15"/>
      <c r="R61" s="23"/>
    </row>
    <row r="62" spans="2:18" s="13" customFormat="1" ht="34.5" customHeight="1" thickBot="1">
      <c r="B62" s="53" t="s">
        <v>97</v>
      </c>
      <c r="C62" s="54">
        <f aca="true" t="shared" si="16" ref="C62:L62">C14-C40</f>
        <v>-28606.696888000006</v>
      </c>
      <c r="D62" s="54">
        <f t="shared" si="16"/>
        <v>521.6949641111132</v>
      </c>
      <c r="E62" s="55">
        <f t="shared" si="16"/>
        <v>231.87652900000103</v>
      </c>
      <c r="F62" s="55">
        <f t="shared" si="16"/>
        <v>892.992609</v>
      </c>
      <c r="G62" s="55">
        <f t="shared" si="16"/>
        <v>-1155.8168639999967</v>
      </c>
      <c r="H62" s="55">
        <f t="shared" si="16"/>
        <v>0</v>
      </c>
      <c r="I62" s="54">
        <f t="shared" si="16"/>
        <v>3050.6397659999966</v>
      </c>
      <c r="J62" s="54">
        <f t="shared" si="16"/>
        <v>0.010683999999997695</v>
      </c>
      <c r="K62" s="54">
        <f t="shared" si="16"/>
        <v>321.49860752</v>
      </c>
      <c r="L62" s="54">
        <f t="shared" si="16"/>
        <v>204.13666999999987</v>
      </c>
      <c r="M62" s="54">
        <f>SUM(C62:L62)</f>
        <v>-24539.66392236889</v>
      </c>
      <c r="N62" s="54"/>
      <c r="O62" s="54">
        <f>O14-O40</f>
        <v>-24539.663922368927</v>
      </c>
      <c r="P62" s="54">
        <f>P14-P40</f>
        <v>6245.32525</v>
      </c>
      <c r="Q62" s="56">
        <f>Q14-Q40</f>
        <v>-18294.338672368933</v>
      </c>
      <c r="R62" s="57">
        <f>Q62/$Q$5*100</f>
        <v>-2.4119101743400044</v>
      </c>
    </row>
    <row r="63" ht="19.5" customHeight="1" thickTop="1"/>
  </sheetData>
  <sheetProtection/>
  <mergeCells count="6">
    <mergeCell ref="N2:R2"/>
    <mergeCell ref="B3:R3"/>
    <mergeCell ref="B4:R4"/>
    <mergeCell ref="Q7:R10"/>
    <mergeCell ref="Q11:Q12"/>
    <mergeCell ref="R11:R12"/>
  </mergeCells>
  <printOptions horizontalCentered="1" verticalCentered="1"/>
  <pageMargins left="0" right="0" top="0.1968503937007874" bottom="0" header="0.31496062992125984" footer="0"/>
  <pageSetup blackAndWhite="1" horizontalDpi="600" verticalDpi="600" orientation="landscape" paperSize="9" scale="60" r:id="rId1"/>
  <rowBreaks count="1" manualBreakCount="1">
    <brk id="38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STOIAN</dc:creator>
  <cp:keywords/>
  <dc:description/>
  <cp:lastModifiedBy>74608387</cp:lastModifiedBy>
  <cp:lastPrinted>2017-01-25T08:40:45Z</cp:lastPrinted>
  <dcterms:created xsi:type="dcterms:W3CDTF">2017-01-22T11:02:34Z</dcterms:created>
  <dcterms:modified xsi:type="dcterms:W3CDTF">2017-01-26T21:14:56Z</dcterms:modified>
  <cp:category/>
  <cp:version/>
  <cp:contentType/>
  <cp:contentStatus/>
</cp:coreProperties>
</file>