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ulie  201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'iulie  2013 '!$A$3:$T$69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'iulie  2013 '!$9:$16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  <author>Administrator</author>
    <author>User</author>
    <author>Alina</author>
  </authors>
  <commentList>
    <comment ref="M37" authorId="0">
      <text>
        <r>
          <rPr>
            <sz val="12"/>
            <color indexed="8"/>
            <rFont val="Times New Roman"/>
            <family val="1"/>
          </rPr>
          <t>se consolideaza granturile, se regasesc la fonduri externe nerambursabile, pe tran
sporturi</t>
        </r>
      </text>
    </comment>
    <comment ref="M66" authorId="0">
      <text>
        <r>
          <rPr>
            <b/>
            <sz val="10"/>
            <color indexed="17"/>
            <rFont val="Times New Roman"/>
            <family val="1"/>
          </rPr>
          <t xml:space="preserve">alina_r:
</t>
        </r>
        <r>
          <rPr>
            <sz val="11"/>
            <color indexed="17"/>
            <rFont val="Times New Roman"/>
            <family val="1"/>
          </rPr>
          <t>se verifica cu soldul de la CNADR , total deficit pe coloana de transferuri intre bugete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C23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cote de la stat
</t>
        </r>
      </text>
    </comment>
    <comment ref="M34" authorId="0">
      <text>
        <r>
          <rPr>
            <b/>
            <sz val="8"/>
            <color indexed="8"/>
            <rFont val="Times New Roman"/>
            <family val="1"/>
          </rPr>
          <t xml:space="preserve">alina_r:
</t>
        </r>
        <r>
          <rPr>
            <sz val="8"/>
            <color indexed="8"/>
            <rFont val="Times New Roman"/>
            <family val="1"/>
          </rPr>
          <t xml:space="preserve">se consolideaza </t>
        </r>
        <r>
          <rPr>
            <sz val="12"/>
            <color indexed="8"/>
            <rFont val="Times New Roman"/>
            <family val="1"/>
          </rPr>
          <t>dobanda 
din trezorerie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M2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impozit pe profit fondul proprietatea</t>
        </r>
      </text>
    </comment>
    <comment ref="T52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la noiembrie</t>
        </r>
      </text>
    </comment>
    <comment ref="D33" authorId="2">
      <text>
        <r>
          <rPr>
            <sz val="9"/>
            <color indexed="10"/>
            <rFont val="Tahoma"/>
            <family val="2"/>
          </rPr>
          <t>am adaugat 1000 sumele din contributii salarii</t>
        </r>
      </text>
    </comment>
    <comment ref="E33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F33" authorId="2">
      <text>
        <r>
          <rPr>
            <sz val="9"/>
            <color indexed="10"/>
            <rFont val="Tahoma"/>
            <family val="2"/>
          </rPr>
          <t>+ ……. 
deduceri ANAF</t>
        </r>
      </text>
    </comment>
    <comment ref="H34" authorId="2">
      <text>
        <r>
          <rPr>
            <sz val="9"/>
            <rFont val="Tahoma"/>
            <family val="2"/>
          </rPr>
          <t>+1026,292 
 fd stimulente de adaugat !!!</t>
        </r>
      </text>
    </comment>
    <comment ref="H35" authorId="2">
      <text>
        <r>
          <rPr>
            <sz val="10"/>
            <color indexed="10"/>
            <rFont val="Tahoma"/>
            <family val="2"/>
          </rPr>
          <t xml:space="preserve">+ academia ???
</t>
        </r>
      </text>
    </comment>
    <comment ref="D38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in executie 15,691
</t>
        </r>
      </text>
    </comment>
    <comment ref="E38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se aduga fen de primit
44,337 in executie
</t>
        </r>
      </text>
    </comment>
    <comment ref="F38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+17,8 FEN
diin executie an anterior
</t>
        </r>
      </text>
    </comment>
    <comment ref="H38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+197,6
</t>
        </r>
      </text>
    </comment>
    <comment ref="H47" authorId="2">
      <text>
        <r>
          <rPr>
            <sz val="9"/>
            <rFont val="Tahoma"/>
            <family val="2"/>
          </rPr>
          <t>+</t>
        </r>
        <r>
          <rPr>
            <sz val="9"/>
            <color indexed="14"/>
            <rFont val="Tahoma"/>
            <family val="2"/>
          </rPr>
          <t xml:space="preserve"> 785,92</t>
        </r>
        <r>
          <rPr>
            <sz val="9"/>
            <rFont val="Tahoma"/>
            <family val="2"/>
          </rPr>
          <t xml:space="preserve">
fd stimulente 
de adaugat 
</t>
        </r>
      </text>
    </comment>
    <comment ref="B53" authorId="2">
      <text>
        <r>
          <rPr>
            <b/>
            <sz val="8"/>
            <rFont val="Tahoma"/>
            <family val="0"/>
          </rPr>
          <t>U</t>
        </r>
        <r>
          <rPr>
            <b/>
            <sz val="10"/>
            <color indexed="10"/>
            <rFont val="Tahoma"/>
            <family val="2"/>
          </rPr>
          <t>ser:</t>
        </r>
        <r>
          <rPr>
            <sz val="10"/>
            <color indexed="10"/>
            <rFont val="Tahoma"/>
            <family val="2"/>
          </rPr>
          <t xml:space="preserve">
MT (356+4,7)
SI MFP(200)
</t>
        </r>
      </text>
    </comment>
    <comment ref="D55" authorId="2">
      <text>
        <r>
          <rPr>
            <b/>
            <sz val="9"/>
            <color indexed="10"/>
            <rFont val="Tahoma"/>
            <family val="2"/>
          </rPr>
          <t xml:space="preserve">+ …...
</t>
        </r>
        <r>
          <rPr>
            <sz val="9"/>
            <color indexed="10"/>
            <rFont val="Tahoma"/>
            <family val="2"/>
          </rPr>
          <t xml:space="preserve"> deduceri ANAF
</t>
        </r>
      </text>
    </comment>
    <comment ref="E55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F55" authorId="2">
      <text>
        <r>
          <rPr>
            <sz val="9"/>
            <color indexed="10"/>
            <rFont val="Tahoma"/>
            <family val="2"/>
          </rPr>
          <t>+ 
 deduceri ANAF</t>
        </r>
      </text>
    </comment>
    <comment ref="B8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B38" authorId="2">
      <text>
        <r>
          <rPr>
            <sz val="10"/>
            <color indexed="10"/>
            <rFont val="Tahoma"/>
            <family val="2"/>
          </rPr>
          <t>+   156.5 rap Flo</t>
        </r>
      </text>
    </comment>
  </commentList>
</comments>
</file>

<file path=xl/sharedStrings.xml><?xml version="1.0" encoding="utf-8"?>
<sst xmlns="http://schemas.openxmlformats.org/spreadsheetml/2006/main" count="110" uniqueCount="102">
  <si>
    <t xml:space="preserve">BUGETUL GENERAL  CONSOLIDAT </t>
  </si>
  <si>
    <t xml:space="preserve">Realizari  01.01 - 31.07.2013 </t>
  </si>
  <si>
    <t>PIB 2013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</si>
  <si>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</si>
  <si>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</si>
  <si>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</si>
  <si>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</si>
  <si>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</si>
  <si>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</si>
  <si>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</si>
  <si>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</si>
  <si>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</si>
  <si>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</si>
  <si>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</si>
  <si>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</si>
  <si>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</si>
  <si>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</si>
  <si>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</si>
  <si>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</si>
  <si>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</si>
  <si>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</si>
  <si>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</si>
  <si>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</si>
  <si>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</si>
  <si>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</si>
  <si>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</si>
  <si>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</si>
  <si>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</si>
  <si>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</si>
  <si>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</si>
  <si>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</si>
  <si>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</si>
  <si>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</si>
  <si>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</si>
  <si>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</si>
  <si>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</si>
  <si>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</si>
  <si>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</si>
  <si>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</si>
  <si>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</si>
  <si>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</si>
  <si>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</si>
  <si>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</si>
  <si>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</si>
  <si>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</si>
  <si>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</si>
  <si>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</si>
  <si>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</si>
  <si>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</si>
  <si>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</si>
  <si>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</si>
  <si>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</si>
  <si>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</si>
  <si>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</si>
  <si>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nationale </t>
  </si>
  <si>
    <t xml:space="preserve"> partial din </t>
  </si>
  <si>
    <t xml:space="preserve">venituri 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</si>
  <si>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</si>
  <si>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</si>
  <si>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</si>
  <si>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</si>
  <si>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</si>
  <si>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</si>
  <si>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</si>
  <si>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</si>
  <si>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</si>
  <si>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</si>
  <si>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</si>
  <si>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</si>
  <si>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</si>
  <si>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</si>
  <si>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</si>
  <si>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</si>
  <si>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</si>
  <si>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</si>
  <si>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</si>
  <si>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</si>
  <si>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 xml:space="preserve">Sume de la UE in contul platilor efectuate </t>
  </si>
  <si>
    <t xml:space="preserve">   sume din top-up</t>
  </si>
  <si>
    <t>Operatiuni financiare</t>
  </si>
  <si>
    <t xml:space="preserve">Incasari din rambursarea, imprumuturilor 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</si>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</sst>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#,##0.0000000"/>
    <numFmt numFmtId="215" formatCode="_-* #,##0.0\ _l_e_i_-;\-* #,##0.0\ _l_e_i_-;_-* &quot;-&quot;??\ _l_e_i_-;_-@_-"/>
    <numFmt numFmtId="216" formatCode="_-* #,##0.00\ _D_M_-;\-* #,##0.00\ _D_M_-;_-* &quot;-&quot;??\ _D_M_-;_-@_-"/>
    <numFmt numFmtId="217" formatCode="#,##0.0_ ;\-#,##0.0\ "/>
    <numFmt numFmtId="218" formatCode="_-* #,##0.000\ _l_e_i_-;\-* #,##0.000\ _l_e_i_-;_-* &quot;-&quot;??\ _l_e_i_-;_-@_-"/>
    <numFmt numFmtId="219" formatCode="_-* #,##0.0000\ _l_e_i_-;\-* #,##0.0000\ _l_e_i_-;_-* &quot;-&quot;??\ _l_e_i_-;_-@_-"/>
    <numFmt numFmtId="220" formatCode="#,##0.00000000"/>
  </numFmts>
  <fonts count="10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8"/>
      <name val="Arial"/>
      <family val="2"/>
    </font>
    <font>
      <sz val="12"/>
      <color indexed="12"/>
      <name val="Arial"/>
      <family val="2"/>
    </font>
    <font>
      <u val="single"/>
      <sz val="12"/>
      <name val="Arial"/>
      <family val="2"/>
    </font>
    <font>
      <b/>
      <sz val="12"/>
      <color indexed="53"/>
      <name val="Arial"/>
      <family val="2"/>
    </font>
    <font>
      <b/>
      <sz val="12"/>
      <color indexed="60"/>
      <name val="Arial"/>
      <family val="2"/>
    </font>
    <font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color indexed="8"/>
      <name val="Times New Roman"/>
      <family val="1"/>
    </font>
    <font>
      <b/>
      <sz val="10"/>
      <name val="Tahoma"/>
      <family val="0"/>
    </font>
    <font>
      <sz val="10"/>
      <name val="Tahoma"/>
      <family val="0"/>
    </font>
    <font>
      <sz val="9"/>
      <color indexed="10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sz val="9"/>
      <color indexed="14"/>
      <name val="Tahoma"/>
      <family val="2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63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6" fontId="74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0" fontId="74" fillId="30" borderId="0" xfId="0" applyFont="1" applyFill="1" applyBorder="1" applyAlignment="1">
      <alignment horizontal="center"/>
    </xf>
    <xf numFmtId="49" fontId="78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3" fontId="74" fillId="30" borderId="0" xfId="209" applyNumberFormat="1" applyFont="1" applyFill="1" applyAlignment="1">
      <alignment horizontal="center"/>
      <protection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6" fontId="74" fillId="30" borderId="0" xfId="0" applyNumberFormat="1" applyFont="1" applyFill="1" applyBorder="1" applyAlignment="1" applyProtection="1" quotePrefix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20" xfId="0" applyNumberFormat="1" applyFont="1" applyFill="1" applyBorder="1" applyAlignment="1" applyProtection="1">
      <alignment horizontal="center" vertical="top" readingOrder="1"/>
      <protection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20" xfId="0" applyNumberFormat="1" applyFont="1" applyFill="1" applyBorder="1" applyAlignment="1" applyProtection="1">
      <alignment horizontal="center" readingOrder="1"/>
      <protection locked="0"/>
    </xf>
    <xf numFmtId="165" fontId="74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0" xfId="0" applyNumberFormat="1" applyFont="1" applyFill="1" applyBorder="1" applyAlignment="1">
      <alignment horizontal="center" vertical="top" wrapText="1"/>
    </xf>
    <xf numFmtId="0" fontId="71" fillId="30" borderId="0" xfId="0" applyFont="1" applyFill="1" applyBorder="1" applyAlignment="1">
      <alignment horizontal="center" vertical="top" readingOrder="1"/>
    </xf>
    <xf numFmtId="0" fontId="72" fillId="30" borderId="0" xfId="0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readingOrder="1"/>
      <protection locked="0"/>
    </xf>
    <xf numFmtId="165" fontId="74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 horizontal="center" vertical="top" readingOrder="1"/>
      <protection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/>
      <protection locked="0"/>
    </xf>
    <xf numFmtId="4" fontId="71" fillId="30" borderId="0" xfId="0" applyNumberFormat="1" applyFont="1" applyFill="1" applyBorder="1" applyAlignment="1" applyProtection="1">
      <alignment/>
      <protection locked="0"/>
    </xf>
    <xf numFmtId="171" fontId="71" fillId="30" borderId="0" xfId="0" applyNumberFormat="1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4" fontId="71" fillId="30" borderId="0" xfId="0" applyNumberFormat="1" applyFont="1" applyFill="1" applyBorder="1" applyAlignment="1" applyProtection="1">
      <alignment horizontal="center"/>
      <protection locked="0"/>
    </xf>
    <xf numFmtId="0" fontId="71" fillId="30" borderId="0" xfId="0" applyFont="1" applyFill="1" applyBorder="1" applyAlignment="1">
      <alignment horizontal="center" vertical="top" wrapText="1"/>
    </xf>
    <xf numFmtId="166" fontId="71" fillId="30" borderId="0" xfId="0" applyNumberFormat="1" applyFont="1" applyFill="1" applyBorder="1" applyAlignment="1" applyProtection="1">
      <alignment wrapText="1"/>
      <protection locked="0"/>
    </xf>
    <xf numFmtId="165" fontId="79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>
      <alignment horizontal="center" vertical="top" wrapText="1"/>
    </xf>
    <xf numFmtId="165" fontId="71" fillId="30" borderId="0" xfId="0" applyNumberFormat="1" applyFont="1" applyFill="1" applyBorder="1" applyAlignment="1" applyProtection="1">
      <alignment horizontal="center" vertical="top" wrapText="1"/>
      <protection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1" fillId="30" borderId="0" xfId="0" applyNumberFormat="1" applyFont="1" applyFill="1" applyAlignment="1" applyProtection="1">
      <alignment horizontal="right" vertical="center"/>
      <protection locked="0"/>
    </xf>
    <xf numFmtId="165" fontId="74" fillId="30" borderId="0" xfId="0" applyNumberFormat="1" applyFont="1" applyFill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Alignment="1" applyProtection="1">
      <alignment horizontal="right" vertical="center"/>
      <protection locked="0"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4" fillId="30" borderId="20" xfId="0" applyNumberFormat="1" applyFont="1" applyFill="1" applyBorder="1" applyAlignment="1" applyProtection="1">
      <alignment horizontal="right" wrapText="1" indent="1"/>
      <protection locked="0"/>
    </xf>
    <xf numFmtId="165" fontId="71" fillId="30" borderId="20" xfId="0" applyNumberFormat="1" applyFont="1" applyFill="1" applyBorder="1" applyAlignment="1" applyProtection="1">
      <alignment horizontal="right" vertical="center"/>
      <protection locked="0"/>
    </xf>
    <xf numFmtId="165" fontId="72" fillId="30" borderId="20" xfId="0" applyNumberFormat="1" applyFont="1" applyFill="1" applyBorder="1" applyAlignment="1" applyProtection="1">
      <alignment horizontal="right" vertical="center"/>
      <protection locked="0"/>
    </xf>
    <xf numFmtId="4" fontId="71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 applyProtection="1">
      <alignment horizontal="right" vertical="center"/>
      <protection/>
    </xf>
    <xf numFmtId="165" fontId="74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>
      <alignment horizontal="right" vertical="center"/>
    </xf>
    <xf numFmtId="165" fontId="74" fillId="30" borderId="2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/>
      <protection/>
    </xf>
    <xf numFmtId="165" fontId="74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 horizontal="left" vertical="center" indent="2"/>
      <protection locked="0"/>
    </xf>
    <xf numFmtId="165" fontId="72" fillId="30" borderId="0" xfId="0" applyNumberFormat="1" applyFont="1" applyFill="1" applyAlignment="1" applyProtection="1">
      <alignment horizontal="right" vertical="center"/>
      <protection/>
    </xf>
    <xf numFmtId="165" fontId="71" fillId="30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Alignment="1" applyProtection="1">
      <alignment horizontal="left" wrapText="1" indent="3"/>
      <protection locked="0"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right"/>
      <protection/>
    </xf>
    <xf numFmtId="165" fontId="71" fillId="30" borderId="0" xfId="0" applyNumberFormat="1" applyFont="1" applyFill="1" applyAlignment="1" applyProtection="1">
      <alignment horizontal="left" wrapText="1" indent="4"/>
      <protection locked="0"/>
    </xf>
    <xf numFmtId="165" fontId="80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left" vertical="center" wrapText="1" indent="3"/>
      <protection/>
    </xf>
    <xf numFmtId="165" fontId="74" fillId="30" borderId="0" xfId="0" applyNumberFormat="1" applyFont="1" applyFill="1" applyAlignment="1" applyProtection="1">
      <alignment horizontal="right" vertical="center"/>
      <protection locked="0"/>
    </xf>
    <xf numFmtId="165" fontId="71" fillId="30" borderId="0" xfId="94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>
      <alignment horizontal="left" vertical="center" wrapText="1" indent="4"/>
      <protection/>
    </xf>
    <xf numFmtId="165" fontId="72" fillId="30" borderId="0" xfId="0" applyNumberFormat="1" applyFont="1" applyFill="1" applyAlignment="1" applyProtection="1">
      <alignment horizontal="left" vertical="center"/>
      <protection locked="0"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left" vertical="center" indent="3"/>
      <protection/>
    </xf>
    <xf numFmtId="165" fontId="74" fillId="30" borderId="0" xfId="0" applyNumberFormat="1" applyFont="1" applyFill="1" applyAlignment="1">
      <alignment horizontal="left" vertical="center" indent="1"/>
    </xf>
    <xf numFmtId="165" fontId="74" fillId="30" borderId="0" xfId="0" applyNumberFormat="1" applyFont="1" applyFill="1" applyAlignment="1" applyProtection="1" quotePrefix="1">
      <alignment horizontal="right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1"/>
      <protection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81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>
      <alignment horizontal="right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30" borderId="20" xfId="0" applyNumberFormat="1" applyFont="1" applyFill="1" applyBorder="1" applyAlignment="1" applyProtection="1">
      <alignment horizontal="left" vertical="center"/>
      <protection locked="0"/>
    </xf>
    <xf numFmtId="165" fontId="74" fillId="30" borderId="20" xfId="0" applyNumberFormat="1" applyFont="1" applyFill="1" applyBorder="1" applyAlignment="1" applyProtection="1">
      <alignment horizontal="right"/>
      <protection/>
    </xf>
    <xf numFmtId="165" fontId="74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indent="2"/>
      <protection/>
    </xf>
    <xf numFmtId="165" fontId="76" fillId="30" borderId="0" xfId="0" applyNumberFormat="1" applyFont="1" applyFill="1" applyAlignment="1" applyProtection="1">
      <alignment horizontal="right"/>
      <protection/>
    </xf>
    <xf numFmtId="165" fontId="71" fillId="30" borderId="0" xfId="0" applyNumberFormat="1" applyFont="1" applyFill="1" applyAlignment="1">
      <alignment/>
    </xf>
    <xf numFmtId="165" fontId="74" fillId="30" borderId="0" xfId="0" applyNumberFormat="1" applyFont="1" applyFill="1" applyAlignment="1" applyProtection="1">
      <alignment horizontal="left" indent="2"/>
      <protection/>
    </xf>
    <xf numFmtId="165" fontId="73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wrapText="1" indent="4"/>
      <protection/>
    </xf>
    <xf numFmtId="165" fontId="71" fillId="30" borderId="0" xfId="0" applyNumberFormat="1" applyFont="1" applyFill="1" applyAlignment="1">
      <alignment horizontal="right" vertical="center"/>
    </xf>
    <xf numFmtId="165" fontId="72" fillId="30" borderId="0" xfId="0" applyNumberFormat="1" applyFont="1" applyFill="1" applyAlignment="1">
      <alignment horizontal="right" vertical="center"/>
    </xf>
    <xf numFmtId="165" fontId="71" fillId="30" borderId="0" xfId="0" applyNumberFormat="1" applyFont="1" applyFill="1" applyAlignment="1" applyProtection="1">
      <alignment horizontal="left" indent="4"/>
      <protection/>
    </xf>
    <xf numFmtId="4" fontId="71" fillId="0" borderId="0" xfId="0" applyNumberFormat="1" applyFont="1" applyFill="1" applyAlignment="1">
      <alignment horizontal="right"/>
    </xf>
    <xf numFmtId="165" fontId="74" fillId="30" borderId="0" xfId="0" applyNumberFormat="1" applyFont="1" applyFill="1" applyAlignment="1" applyProtection="1">
      <alignment horizontal="left" vertical="center" wrapText="1" indent="2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30" borderId="0" xfId="0" applyNumberFormat="1" applyFont="1" applyFill="1" applyAlignment="1" applyProtection="1">
      <alignment horizontal="right"/>
      <protection/>
    </xf>
    <xf numFmtId="165" fontId="72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>
      <alignment horizontal="left" indent="4"/>
    </xf>
    <xf numFmtId="4" fontId="71" fillId="30" borderId="0" xfId="0" applyNumberFormat="1" applyFont="1" applyFill="1" applyAlignment="1">
      <alignment horizontal="right"/>
    </xf>
    <xf numFmtId="4" fontId="74" fillId="30" borderId="0" xfId="0" applyNumberFormat="1" applyFont="1" applyFill="1" applyAlignment="1" applyProtection="1">
      <alignment horizontal="right"/>
      <protection/>
    </xf>
    <xf numFmtId="4" fontId="71" fillId="30" borderId="0" xfId="0" applyNumberFormat="1" applyFont="1" applyFill="1" applyBorder="1" applyAlignment="1" applyProtection="1">
      <alignment horizontal="right"/>
      <protection locked="0"/>
    </xf>
    <xf numFmtId="165" fontId="74" fillId="30" borderId="0" xfId="0" applyNumberFormat="1" applyFont="1" applyFill="1" applyAlignment="1">
      <alignment horizontal="left" wrapText="1" indent="1"/>
    </xf>
    <xf numFmtId="165" fontId="74" fillId="30" borderId="21" xfId="0" applyNumberFormat="1" applyFont="1" applyFill="1" applyBorder="1" applyAlignment="1" applyProtection="1">
      <alignment horizontal="left" vertical="center"/>
      <protection/>
    </xf>
    <xf numFmtId="165" fontId="74" fillId="30" borderId="21" xfId="0" applyNumberFormat="1" applyFont="1" applyFill="1" applyBorder="1" applyAlignment="1" applyProtection="1">
      <alignment horizontal="right" vertical="center"/>
      <protection locked="0"/>
    </xf>
    <xf numFmtId="165" fontId="73" fillId="30" borderId="21" xfId="0" applyNumberFormat="1" applyFont="1" applyFill="1" applyBorder="1" applyAlignment="1" applyProtection="1">
      <alignment horizontal="right" vertical="center"/>
      <protection locked="0"/>
    </xf>
    <xf numFmtId="165" fontId="82" fillId="30" borderId="21" xfId="0" applyNumberFormat="1" applyFont="1" applyFill="1" applyBorder="1" applyAlignment="1" applyProtection="1">
      <alignment horizontal="right" vertical="center"/>
      <protection locked="0"/>
    </xf>
    <xf numFmtId="4" fontId="74" fillId="30" borderId="21" xfId="94" applyNumberFormat="1" applyFont="1" applyFill="1" applyBorder="1" applyAlignment="1" applyProtection="1">
      <alignment horizontal="right" vertical="center"/>
      <protection/>
    </xf>
    <xf numFmtId="4" fontId="74" fillId="30" borderId="0" xfId="94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 applyProtection="1">
      <alignment horizontal="left" vertical="center"/>
      <protection/>
    </xf>
    <xf numFmtId="165" fontId="82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94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 applyProtection="1">
      <alignment horizontal="left" vertical="center"/>
      <protection/>
    </xf>
    <xf numFmtId="0" fontId="0" fillId="30" borderId="0" xfId="0" applyFont="1" applyFill="1" applyBorder="1" applyAlignment="1">
      <alignment vertical="center"/>
    </xf>
    <xf numFmtId="167" fontId="20" fillId="30" borderId="0" xfId="0" applyNumberFormat="1" applyFont="1" applyFill="1" applyBorder="1" applyAlignment="1">
      <alignment vertical="center"/>
    </xf>
    <xf numFmtId="0" fontId="41" fillId="30" borderId="0" xfId="0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0" fillId="30" borderId="0" xfId="0" applyNumberFormat="1" applyFont="1" applyFill="1" applyBorder="1" applyAlignment="1">
      <alignment vertical="center"/>
    </xf>
    <xf numFmtId="167" fontId="20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>
      <alignment horizontal="left" vertical="center" wrapText="1" readingOrder="1"/>
    </xf>
    <xf numFmtId="165" fontId="83" fillId="30" borderId="0" xfId="0" applyNumberFormat="1" applyFont="1" applyFill="1" applyBorder="1" applyAlignment="1" applyProtection="1">
      <alignment horizontal="right" vertical="center"/>
      <protection locked="0"/>
    </xf>
    <xf numFmtId="49" fontId="74" fillId="30" borderId="0" xfId="0" applyNumberFormat="1" applyFont="1" applyFill="1" applyBorder="1" applyAlignment="1">
      <alignment horizontal="left" vertical="center" wrapText="1" readingOrder="1"/>
    </xf>
    <xf numFmtId="4" fontId="71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6" fontId="74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/>
      <protection/>
    </xf>
    <xf numFmtId="165" fontId="73" fillId="0" borderId="20" xfId="0" applyNumberFormat="1" applyFont="1" applyFill="1" applyBorder="1" applyAlignment="1" applyProtection="1">
      <alignment horizontal="right" vertical="center"/>
      <protection locked="0"/>
    </xf>
    <xf numFmtId="165" fontId="73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22" xfId="0" applyNumberFormat="1" applyFont="1" applyFill="1" applyBorder="1" applyAlignment="1" applyProtection="1">
      <alignment horizontal="left" vertical="center" wrapText="1"/>
      <protection/>
    </xf>
    <xf numFmtId="0" fontId="0" fillId="30" borderId="22" xfId="0" applyFont="1" applyFill="1" applyBorder="1" applyAlignment="1">
      <alignment vertical="center"/>
    </xf>
    <xf numFmtId="0" fontId="74" fillId="30" borderId="0" xfId="0" applyFont="1" applyFill="1" applyBorder="1" applyAlignment="1">
      <alignment horizont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>
      <alignment horizontal="center" vertical="top" wrapText="1"/>
    </xf>
    <xf numFmtId="165" fontId="74" fillId="30" borderId="0" xfId="0" applyNumberFormat="1" applyFont="1" applyFill="1" applyBorder="1" applyAlignment="1">
      <alignment horizontal="center" vertical="top" wrapText="1"/>
    </xf>
    <xf numFmtId="49" fontId="78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  <xf numFmtId="165" fontId="71" fillId="28" borderId="0" xfId="0" applyNumberFormat="1" applyFont="1" applyFill="1" applyAlignment="1" applyProtection="1">
      <alignment horizontal="right"/>
      <protection locked="0"/>
    </xf>
  </cellXfs>
  <cellStyles count="290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Table" xfId="207"/>
    <cellStyle name="Normál_10mell99" xfId="208"/>
    <cellStyle name="Normal_realizari.bugete.2005" xfId="209"/>
    <cellStyle name="normálne_HDP-OD~1" xfId="210"/>
    <cellStyle name="normální_agricult_1" xfId="211"/>
    <cellStyle name="Normßl - Style1" xfId="212"/>
    <cellStyle name="Notă" xfId="213"/>
    <cellStyle name="Note" xfId="214"/>
    <cellStyle name="Ôèíàíñîâûé_Tranche" xfId="215"/>
    <cellStyle name="Output" xfId="216"/>
    <cellStyle name="Pénznem [0]_10mell99" xfId="217"/>
    <cellStyle name="Pénznem_10mell99" xfId="218"/>
    <cellStyle name="Percen - Style1" xfId="219"/>
    <cellStyle name="Percent" xfId="220"/>
    <cellStyle name="Percent [2]" xfId="221"/>
    <cellStyle name="percentage difference" xfId="222"/>
    <cellStyle name="percentage difference one decimal" xfId="223"/>
    <cellStyle name="percentage difference zero decimal" xfId="224"/>
    <cellStyle name="Pevný" xfId="225"/>
    <cellStyle name="Presentation" xfId="226"/>
    <cellStyle name="Publication" xfId="227"/>
    <cellStyle name="Red Text" xfId="228"/>
    <cellStyle name="reduced" xfId="229"/>
    <cellStyle name="s1" xfId="230"/>
    <cellStyle name="Satisfaisant" xfId="231"/>
    <cellStyle name="Sortie" xfId="232"/>
    <cellStyle name="Standard_laroux" xfId="233"/>
    <cellStyle name="STYL1 - Style1" xfId="234"/>
    <cellStyle name="Style1" xfId="235"/>
    <cellStyle name="Text" xfId="236"/>
    <cellStyle name="Text avertisment" xfId="237"/>
    <cellStyle name="text BoldBlack" xfId="238"/>
    <cellStyle name="text BoldUnderline" xfId="239"/>
    <cellStyle name="text BoldUnderlineER" xfId="240"/>
    <cellStyle name="text BoldUndlnBlack" xfId="241"/>
    <cellStyle name="Text explicativ" xfId="242"/>
    <cellStyle name="text LightGreen" xfId="243"/>
    <cellStyle name="Texte explicatif" xfId="244"/>
    <cellStyle name="Title" xfId="245"/>
    <cellStyle name="Titlu" xfId="246"/>
    <cellStyle name="Titlu 1" xfId="247"/>
    <cellStyle name="Titlu 2" xfId="248"/>
    <cellStyle name="Titlu 3" xfId="249"/>
    <cellStyle name="Titlu 4" xfId="250"/>
    <cellStyle name="Titre" xfId="251"/>
    <cellStyle name="Titre 1" xfId="252"/>
    <cellStyle name="Titre 2" xfId="253"/>
    <cellStyle name="Titre 3" xfId="254"/>
    <cellStyle name="Titre 4" xfId="255"/>
    <cellStyle name="TopGrey" xfId="256"/>
    <cellStyle name="Total" xfId="257"/>
    <cellStyle name="Undefiniert" xfId="258"/>
    <cellStyle name="ux?_x0018_Normal_laroux_7_laroux_1?&quot;Normal_laroux_7_laroux_1_²ðò²Ê´²ÜÎ?_x001F_Normal_laroux_7_laroux_1_²ÜºÈÆø?0*Normal_laro" xfId="259"/>
    <cellStyle name="ux_1_²ÜºÈÆø (³é³Ýó Ø.)?_x0007_!ß&quot;VQ_x0006_?_x0006_?ults?_x0006_$Currency [0]_laroux_5_results_Sheet1?_x001C_Currency [0]_laroux_5_Sheet1?_x0015_Cur" xfId="260"/>
    <cellStyle name="Verificare celulă" xfId="261"/>
    <cellStyle name="Vérification" xfId="262"/>
    <cellStyle name="Währung [0]_laroux" xfId="263"/>
    <cellStyle name="Währung_laroux" xfId="264"/>
    <cellStyle name="Warning Text" xfId="265"/>
    <cellStyle name="WebAnchor1" xfId="266"/>
    <cellStyle name="WebAnchor2" xfId="267"/>
    <cellStyle name="WebAnchor3" xfId="268"/>
    <cellStyle name="WebAnchor4" xfId="269"/>
    <cellStyle name="WebAnchor5" xfId="270"/>
    <cellStyle name="WebAnchor6" xfId="271"/>
    <cellStyle name="WebAnchor7" xfId="272"/>
    <cellStyle name="Webexclude" xfId="273"/>
    <cellStyle name="WebFN" xfId="274"/>
    <cellStyle name="WebFN1" xfId="275"/>
    <cellStyle name="WebFN2" xfId="276"/>
    <cellStyle name="WebFN3" xfId="277"/>
    <cellStyle name="WebFN4" xfId="278"/>
    <cellStyle name="WebHR" xfId="279"/>
    <cellStyle name="WebIndent1" xfId="280"/>
    <cellStyle name="WebIndent1wFN3" xfId="281"/>
    <cellStyle name="WebIndent2" xfId="282"/>
    <cellStyle name="WebNoBR" xfId="283"/>
    <cellStyle name="Záhlaví 1" xfId="284"/>
    <cellStyle name="Záhlaví 2" xfId="285"/>
    <cellStyle name="zero" xfId="286"/>
    <cellStyle name="ДАТА" xfId="287"/>
    <cellStyle name="Денежный [0]_453" xfId="288"/>
    <cellStyle name="Денежный_453" xfId="289"/>
    <cellStyle name="ЗАГОЛОВОК1" xfId="290"/>
    <cellStyle name="ЗАГОЛОВОК2" xfId="291"/>
    <cellStyle name="ИТОГОВЫЙ" xfId="292"/>
    <cellStyle name="Обычный_02-682" xfId="293"/>
    <cellStyle name="Открывавшаяся гиперссылка_Table_B_1999_2000_2001" xfId="294"/>
    <cellStyle name="ПРОЦЕНТНЫЙ_BOPENGC" xfId="295"/>
    <cellStyle name="ТЕКСТ" xfId="296"/>
    <cellStyle name="Тысячи [0]_Dk98" xfId="297"/>
    <cellStyle name="Тысячи_Dk98" xfId="298"/>
    <cellStyle name="УровеньСтолб_1_Структура державного боргу" xfId="299"/>
    <cellStyle name="УровеньСтрок_1_Структура державного боргу" xfId="300"/>
    <cellStyle name="ФИКСИРОВАННЫЙ" xfId="301"/>
    <cellStyle name="Финансовый [0]_453" xfId="302"/>
    <cellStyle name="Финансовый_1 квартал-уточ.платежі" xfId="3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gc%20%2031%20%20iulie%202013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AT 2013 iunie val"/>
      <sheetName val="iunie  2013 in luna val"/>
      <sheetName val="iunie  2013 val"/>
      <sheetName val="iulie  2013 in luna"/>
      <sheetName val="iulie  2013 "/>
      <sheetName val="UAT 2013 iulie"/>
      <sheetName val="iulie  2013 Engl"/>
      <sheetName val="prog - nivele7"/>
      <sheetName val="BGC"/>
      <sheetName val="titlul 56 locale"/>
      <sheetName val="SUME din NEREGULI"/>
      <sheetName val="ACP corectii iunie"/>
      <sheetName val="Sinteza - program an"/>
      <sheetName val="nivele 16"/>
      <sheetName val="Sinteza - Ax 2"/>
      <sheetName val=" consolidari iulie"/>
      <sheetName val="UAT 2013 mai val"/>
      <sheetName val="mai  2013  in luna val"/>
      <sheetName val="mai  2013  (val)"/>
      <sheetName val="2012 - 2013"/>
      <sheetName val="progr.%.exec"/>
      <sheetName val="mai  2013  in luna"/>
      <sheetName val="tit 56 BS"/>
      <sheetName val="BS titlul 56"/>
      <sheetName val="UAT 2013 mai (in luna)"/>
      <sheetName val="UAT 2013 aprilie val"/>
      <sheetName val="tit 56 locale"/>
      <sheetName val="aprilie  2013  (val)"/>
      <sheetName val="aprilie  2013  in luna"/>
      <sheetName val="UAT 2013 aprilie in luna"/>
      <sheetName val="prog - nivele 4"/>
      <sheetName val="prog -trim I nivele (2)"/>
      <sheetName val="martie  2013  val"/>
      <sheetName val="UAT 2013 martie (2)"/>
      <sheetName val="Sinteza (2)"/>
      <sheetName val="prog -trim I nivele"/>
      <sheetName val="martie  2013  in luna"/>
      <sheetName val="prog UAT 26.03.2013  "/>
      <sheetName val="UAT  2012  martie "/>
      <sheetName val=" feb  2013  (in  luna)"/>
      <sheetName val="martie2013 "/>
      <sheetName val="comp anaf estim "/>
      <sheetName val=" bgc ian  2013"/>
      <sheetName val="progrtrim I.%.exec (2)"/>
      <sheetName val="UAT 2013 martie in luna"/>
      <sheetName val="UAT 2013 feb "/>
      <sheetName val="  feb  2013 "/>
      <sheetName val="Sinteza - Ax 2 prog sem I"/>
      <sheetName val="prog -trim I nivele (3)"/>
      <sheetName val="UAT  2013 feb (in luna)"/>
      <sheetName val="UAT  2013  ian (val)"/>
      <sheetName val="bgc desfasurat"/>
      <sheetName val="decembrie estim FEN"/>
      <sheetName val="Corectii UE"/>
      <sheetName val="prog 2013"/>
      <sheetName val="programe blocate"/>
      <sheetName val=" iulie  2012 "/>
      <sheetName val="iulie  2012"/>
      <sheetName val="cnadr"/>
      <sheetName val="Anexa program executie"/>
      <sheetName val="SPECIAL_AND"/>
      <sheetName val="CNADN_ex"/>
      <sheetName val="dob_trez"/>
      <sheetName val="pres (DS)"/>
      <sheetName val="autofin)"/>
    </sheetNames>
    <sheetDataSet>
      <sheetData sheetId="5">
        <row r="44">
          <cell r="J44">
            <v>8572.009018</v>
          </cell>
        </row>
        <row r="54">
          <cell r="B54">
            <v>8854.613308</v>
          </cell>
        </row>
        <row r="85">
          <cell r="J85">
            <v>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Y195"/>
  <sheetViews>
    <sheetView showZeros="0" tabSelected="1" zoomScale="75" zoomScaleNormal="75" zoomScaleSheetLayoutView="55" workbookViewId="0" topLeftCell="A13">
      <selection activeCell="C23" sqref="C23"/>
    </sheetView>
  </sheetViews>
  <sheetFormatPr defaultColWidth="8.8515625" defaultRowHeight="19.5" customHeight="1" outlineLevelRow="1"/>
  <cols>
    <col min="1" max="1" width="46.57421875" style="1" customWidth="1"/>
    <col min="2" max="2" width="16.7109375" style="1" customWidth="1"/>
    <col min="3" max="3" width="12.8515625" style="1" customWidth="1"/>
    <col min="4" max="4" width="13.140625" style="17" customWidth="1"/>
    <col min="5" max="5" width="12.28125" style="17" customWidth="1"/>
    <col min="6" max="6" width="12.8515625" style="17" customWidth="1"/>
    <col min="7" max="7" width="12.57421875" style="17" customWidth="1"/>
    <col min="8" max="8" width="11.57421875" style="1" customWidth="1"/>
    <col min="9" max="9" width="15.140625" style="1" customWidth="1"/>
    <col min="10" max="10" width="11.00390625" style="1" customWidth="1"/>
    <col min="11" max="11" width="13.7109375" style="1" customWidth="1"/>
    <col min="12" max="12" width="12.140625" style="6" customWidth="1"/>
    <col min="13" max="13" width="12.421875" style="1" customWidth="1"/>
    <col min="14" max="14" width="12.7109375" style="6" customWidth="1"/>
    <col min="15" max="15" width="11.421875" style="1" customWidth="1"/>
    <col min="16" max="16" width="11.57421875" style="6" customWidth="1"/>
    <col min="17" max="17" width="9.00390625" style="7" customWidth="1"/>
    <col min="18" max="18" width="7.7109375" style="7" customWidth="1"/>
    <col min="19" max="19" width="12.28125" style="7" hidden="1" customWidth="1"/>
    <col min="20" max="20" width="15.8515625" style="2" hidden="1" customWidth="1"/>
    <col min="21" max="21" width="13.8515625" style="2" hidden="1" customWidth="1"/>
    <col min="22" max="22" width="11.57421875" style="2" hidden="1" customWidth="1"/>
    <col min="23" max="23" width="12.57421875" style="2" hidden="1" customWidth="1"/>
    <col min="24" max="24" width="13.00390625" style="2" hidden="1" customWidth="1"/>
    <col min="25" max="25" width="8.8515625" style="2" hidden="1" customWidth="1"/>
    <col min="26" max="26" width="11.7109375" style="2" customWidth="1"/>
    <col min="27" max="27" width="1.28515625" style="2" customWidth="1"/>
    <col min="28" max="28" width="20.140625" style="2" customWidth="1"/>
    <col min="29" max="29" width="13.00390625" style="2" customWidth="1"/>
    <col min="30" max="30" width="13.421875" style="2" customWidth="1"/>
    <col min="31" max="16384" width="8.8515625" style="2" customWidth="1"/>
  </cols>
  <sheetData>
    <row r="1" spans="2:8" ht="23.25" customHeight="1">
      <c r="B1" s="2"/>
      <c r="C1" s="2"/>
      <c r="D1" s="3"/>
      <c r="E1" s="3"/>
      <c r="F1" s="3"/>
      <c r="G1" s="4"/>
      <c r="H1" s="5"/>
    </row>
    <row r="2" spans="1:19" ht="15" customHeight="1">
      <c r="A2" s="2"/>
      <c r="B2" s="8"/>
      <c r="C2" s="9"/>
      <c r="D2" s="10"/>
      <c r="E2" s="10"/>
      <c r="F2" s="10"/>
      <c r="G2" s="10"/>
      <c r="H2" s="8"/>
      <c r="I2" s="11"/>
      <c r="J2" s="9"/>
      <c r="K2" s="2"/>
      <c r="L2" s="12"/>
      <c r="M2" s="155"/>
      <c r="N2" s="155"/>
      <c r="O2" s="155"/>
      <c r="P2" s="155"/>
      <c r="Q2" s="155"/>
      <c r="R2" s="13"/>
      <c r="S2" s="13"/>
    </row>
    <row r="3" spans="1:19" ht="22.5" customHeight="1" outlineLevel="1">
      <c r="A3" s="154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4"/>
      <c r="S3" s="14"/>
    </row>
    <row r="4" spans="1:19" ht="15.75" outlineLevel="1">
      <c r="A4" s="160" t="s">
        <v>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5"/>
      <c r="S4" s="15"/>
    </row>
    <row r="5" spans="1:19" ht="15.75" outlineLevel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"/>
      <c r="S5" s="16"/>
    </row>
    <row r="6" ht="24" customHeight="1" outlineLevel="1"/>
    <row r="7" spans="1:19" ht="15.75" customHeight="1" outlineLevel="1">
      <c r="A7" s="18"/>
      <c r="B7" s="18"/>
      <c r="C7" s="18"/>
      <c r="D7" s="19"/>
      <c r="E7" s="19"/>
      <c r="F7" s="19"/>
      <c r="G7" s="19"/>
      <c r="I7" s="18"/>
      <c r="J7" s="18"/>
      <c r="K7" s="18"/>
      <c r="L7" s="18"/>
      <c r="M7" s="18"/>
      <c r="N7" s="18"/>
      <c r="O7" s="6" t="s">
        <v>2</v>
      </c>
      <c r="P7" s="20">
        <v>626200</v>
      </c>
      <c r="Q7" s="18"/>
      <c r="R7" s="18"/>
      <c r="S7" s="18"/>
    </row>
    <row r="8" spans="1:19" ht="15.75" outlineLevel="1">
      <c r="A8" s="3"/>
      <c r="B8" s="21"/>
      <c r="C8" s="22"/>
      <c r="D8" s="23"/>
      <c r="E8" s="23"/>
      <c r="F8" s="23"/>
      <c r="G8" s="23"/>
      <c r="H8" s="18"/>
      <c r="I8" s="2"/>
      <c r="J8" s="2"/>
      <c r="K8" s="2"/>
      <c r="L8" s="11"/>
      <c r="M8" s="22"/>
      <c r="N8" s="24"/>
      <c r="O8" s="22"/>
      <c r="P8" s="24"/>
      <c r="Q8" s="25" t="s">
        <v>3</v>
      </c>
      <c r="R8" s="25"/>
      <c r="S8" s="25"/>
    </row>
    <row r="9" spans="1:19" ht="15.75">
      <c r="A9" s="26"/>
      <c r="B9" s="27" t="s">
        <v>4</v>
      </c>
      <c r="C9" s="27" t="s">
        <v>4</v>
      </c>
      <c r="D9" s="28" t="s">
        <v>4</v>
      </c>
      <c r="E9" s="28" t="s">
        <v>4</v>
      </c>
      <c r="F9" s="28" t="s">
        <v>5</v>
      </c>
      <c r="G9" s="28" t="s">
        <v>6</v>
      </c>
      <c r="H9" s="27" t="s">
        <v>4</v>
      </c>
      <c r="I9" s="27" t="s">
        <v>7</v>
      </c>
      <c r="J9" s="27" t="s">
        <v>8</v>
      </c>
      <c r="K9" s="27" t="s">
        <v>8</v>
      </c>
      <c r="L9" s="29" t="s">
        <v>9</v>
      </c>
      <c r="M9" s="27" t="s">
        <v>10</v>
      </c>
      <c r="N9" s="30" t="s">
        <v>9</v>
      </c>
      <c r="O9" s="27" t="s">
        <v>11</v>
      </c>
      <c r="P9" s="158" t="s">
        <v>12</v>
      </c>
      <c r="Q9" s="158"/>
      <c r="R9" s="31"/>
      <c r="S9" s="31"/>
    </row>
    <row r="10" spans="1:25" ht="15.75">
      <c r="A10" s="24"/>
      <c r="B10" s="32" t="s">
        <v>13</v>
      </c>
      <c r="C10" s="32" t="s">
        <v>14</v>
      </c>
      <c r="D10" s="33" t="s">
        <v>15</v>
      </c>
      <c r="E10" s="33" t="s">
        <v>16</v>
      </c>
      <c r="F10" s="33" t="s">
        <v>17</v>
      </c>
      <c r="G10" s="33" t="s">
        <v>18</v>
      </c>
      <c r="H10" s="32" t="s">
        <v>19</v>
      </c>
      <c r="I10" s="32" t="s">
        <v>18</v>
      </c>
      <c r="J10" s="32" t="s">
        <v>20</v>
      </c>
      <c r="K10" s="32" t="s">
        <v>21</v>
      </c>
      <c r="L10" s="34"/>
      <c r="M10" s="32" t="s">
        <v>22</v>
      </c>
      <c r="N10" s="35" t="s">
        <v>23</v>
      </c>
      <c r="O10" s="36" t="s">
        <v>24</v>
      </c>
      <c r="P10" s="159"/>
      <c r="Q10" s="159"/>
      <c r="R10" s="31"/>
      <c r="S10" s="31"/>
      <c r="Y10" s="37"/>
    </row>
    <row r="11" spans="1:25" ht="15.75" customHeight="1">
      <c r="A11" s="38"/>
      <c r="B11" s="32" t="s">
        <v>25</v>
      </c>
      <c r="C11" s="32" t="s">
        <v>26</v>
      </c>
      <c r="D11" s="33" t="s">
        <v>27</v>
      </c>
      <c r="E11" s="33" t="s">
        <v>28</v>
      </c>
      <c r="F11" s="33" t="s">
        <v>29</v>
      </c>
      <c r="G11" s="33" t="s">
        <v>30</v>
      </c>
      <c r="H11" s="32" t="s">
        <v>31</v>
      </c>
      <c r="I11" s="32" t="s">
        <v>32</v>
      </c>
      <c r="J11" s="32" t="s">
        <v>33</v>
      </c>
      <c r="K11" s="32" t="s">
        <v>34</v>
      </c>
      <c r="L11" s="34"/>
      <c r="M11" s="32" t="s">
        <v>35</v>
      </c>
      <c r="N11" s="35" t="s">
        <v>36</v>
      </c>
      <c r="O11" s="36" t="s">
        <v>37</v>
      </c>
      <c r="P11" s="159"/>
      <c r="Q11" s="159"/>
      <c r="R11" s="31"/>
      <c r="S11" s="31"/>
      <c r="Y11" s="37"/>
    </row>
    <row r="12" spans="1:19" ht="15.75">
      <c r="A12" s="39"/>
      <c r="B12" s="40"/>
      <c r="C12" s="32" t="s">
        <v>38</v>
      </c>
      <c r="D12" s="33"/>
      <c r="E12" s="33" t="s">
        <v>39</v>
      </c>
      <c r="F12" s="33" t="s">
        <v>40</v>
      </c>
      <c r="G12" s="33"/>
      <c r="H12" s="32" t="s">
        <v>41</v>
      </c>
      <c r="I12" s="32" t="s">
        <v>42</v>
      </c>
      <c r="J12" s="32"/>
      <c r="K12" s="32" t="s">
        <v>43</v>
      </c>
      <c r="L12" s="34"/>
      <c r="M12" s="32" t="s">
        <v>44</v>
      </c>
      <c r="N12" s="34" t="s">
        <v>45</v>
      </c>
      <c r="O12" s="36" t="s">
        <v>46</v>
      </c>
      <c r="P12" s="159"/>
      <c r="Q12" s="159"/>
      <c r="R12" s="31"/>
      <c r="S12" s="31"/>
    </row>
    <row r="13" spans="1:21" ht="15.75">
      <c r="A13" s="22"/>
      <c r="B13" s="2"/>
      <c r="C13" s="32" t="s">
        <v>47</v>
      </c>
      <c r="D13" s="33"/>
      <c r="E13" s="33"/>
      <c r="F13" s="33" t="s">
        <v>48</v>
      </c>
      <c r="G13" s="33"/>
      <c r="H13" s="32" t="s">
        <v>49</v>
      </c>
      <c r="I13" s="32"/>
      <c r="J13" s="32"/>
      <c r="K13" s="32" t="s">
        <v>50</v>
      </c>
      <c r="L13" s="34"/>
      <c r="M13" s="32"/>
      <c r="N13" s="34"/>
      <c r="O13" s="36"/>
      <c r="P13" s="157" t="s">
        <v>51</v>
      </c>
      <c r="Q13" s="156" t="s">
        <v>52</v>
      </c>
      <c r="R13" s="42"/>
      <c r="S13" s="42"/>
      <c r="U13" s="43"/>
    </row>
    <row r="14" spans="1:21" ht="15.75">
      <c r="A14" s="22"/>
      <c r="B14" s="2"/>
      <c r="C14" s="2"/>
      <c r="D14" s="2"/>
      <c r="E14" s="2"/>
      <c r="F14" s="33" t="s">
        <v>53</v>
      </c>
      <c r="G14" s="33"/>
      <c r="H14" s="32"/>
      <c r="I14" s="32"/>
      <c r="J14" s="32"/>
      <c r="K14" s="44" t="s">
        <v>54</v>
      </c>
      <c r="L14" s="34"/>
      <c r="M14" s="32"/>
      <c r="N14" s="34"/>
      <c r="O14" s="36"/>
      <c r="P14" s="157"/>
      <c r="Q14" s="156"/>
      <c r="R14" s="42"/>
      <c r="S14" s="42"/>
      <c r="U14" s="43"/>
    </row>
    <row r="15" spans="1:19" ht="30">
      <c r="A15" s="45"/>
      <c r="B15" s="46"/>
      <c r="C15" s="2"/>
      <c r="D15" s="46"/>
      <c r="E15" s="46"/>
      <c r="F15" s="2"/>
      <c r="G15" s="47"/>
      <c r="H15" s="44" t="s">
        <v>55</v>
      </c>
      <c r="I15" s="44"/>
      <c r="J15" s="44"/>
      <c r="L15" s="13"/>
      <c r="M15" s="44"/>
      <c r="N15" s="13"/>
      <c r="O15" s="48"/>
      <c r="P15" s="157"/>
      <c r="Q15" s="156"/>
      <c r="R15" s="42"/>
      <c r="S15" s="42"/>
    </row>
    <row r="16" spans="1:19" ht="21.75" customHeight="1">
      <c r="A16" s="45"/>
      <c r="B16" s="46"/>
      <c r="C16" s="2"/>
      <c r="D16" s="47"/>
      <c r="E16" s="47"/>
      <c r="F16" s="47"/>
      <c r="G16" s="47"/>
      <c r="H16" s="44" t="s">
        <v>56</v>
      </c>
      <c r="I16" s="44"/>
      <c r="J16" s="44"/>
      <c r="K16" s="44"/>
      <c r="L16" s="13"/>
      <c r="M16" s="44"/>
      <c r="N16" s="13"/>
      <c r="O16" s="48"/>
      <c r="P16" s="41"/>
      <c r="Q16" s="42"/>
      <c r="R16" s="42"/>
      <c r="S16" s="42"/>
    </row>
    <row r="17" spans="1:19" s="26" customFormat="1" ht="23.25" customHeight="1">
      <c r="A17" s="59"/>
      <c r="B17" s="60"/>
      <c r="C17" s="60"/>
      <c r="D17" s="61"/>
      <c r="E17" s="61"/>
      <c r="F17" s="61"/>
      <c r="G17" s="61"/>
      <c r="H17" s="60"/>
      <c r="I17" s="62"/>
      <c r="J17" s="60"/>
      <c r="K17" s="60"/>
      <c r="L17" s="63">
        <f aca="true" t="shared" si="0" ref="L17:L43">SUM(B17:K17)</f>
        <v>0</v>
      </c>
      <c r="M17" s="60"/>
      <c r="N17" s="63">
        <f aca="true" t="shared" si="1" ref="N17:N43">L17+M17</f>
        <v>0</v>
      </c>
      <c r="O17" s="64">
        <f>O19</f>
        <v>0</v>
      </c>
      <c r="P17" s="65">
        <f aca="true" t="shared" si="2" ref="P17:P43">N17+O17</f>
        <v>0</v>
      </c>
      <c r="Q17" s="66"/>
      <c r="R17" s="66"/>
      <c r="S17" s="66"/>
    </row>
    <row r="18" spans="1:19" s="70" customFormat="1" ht="15.75">
      <c r="A18" s="53" t="s">
        <v>57</v>
      </c>
      <c r="B18" s="72">
        <f>B19+B35+B36+B37+B38+B41+B43</f>
        <v>52994.31824399999</v>
      </c>
      <c r="C18" s="67">
        <f>C19+C35+C36+C37+C38+C41+C43</f>
        <v>31909.157906666667</v>
      </c>
      <c r="D18" s="73">
        <f aca="true" t="shared" si="3" ref="D18:K18">D19+D35+D36+D41+D43+D37+D38</f>
        <v>29583.670211</v>
      </c>
      <c r="E18" s="73">
        <f t="shared" si="3"/>
        <v>947.4759879999999</v>
      </c>
      <c r="F18" s="73">
        <f t="shared" si="3"/>
        <v>11220.692941</v>
      </c>
      <c r="G18" s="73">
        <f t="shared" si="3"/>
        <v>0</v>
      </c>
      <c r="H18" s="50">
        <f t="shared" si="3"/>
        <v>10853.699010999999</v>
      </c>
      <c r="I18" s="67">
        <f t="shared" si="3"/>
        <v>65.872</v>
      </c>
      <c r="J18" s="67">
        <f t="shared" si="3"/>
        <v>779.097092</v>
      </c>
      <c r="K18" s="67">
        <f t="shared" si="3"/>
        <v>4291.06814</v>
      </c>
      <c r="L18" s="68">
        <f t="shared" si="0"/>
        <v>142645.05153366667</v>
      </c>
      <c r="M18" s="67">
        <f>M19+M35+M36+M41+M37</f>
        <v>-26517.64737666667</v>
      </c>
      <c r="N18" s="68">
        <f t="shared" si="1"/>
        <v>116127.404157</v>
      </c>
      <c r="O18" s="67">
        <f>O19+O35+O36+O41</f>
        <v>-2.953908</v>
      </c>
      <c r="P18" s="69">
        <f t="shared" si="2"/>
        <v>116124.450249</v>
      </c>
      <c r="Q18" s="68">
        <f aca="true" t="shared" si="4" ref="Q18:Q43">P18/$P$7*100</f>
        <v>18.544306970456724</v>
      </c>
      <c r="R18" s="68"/>
      <c r="S18" s="68"/>
    </row>
    <row r="19" spans="1:19" s="13" customFormat="1" ht="18.75" customHeight="1">
      <c r="A19" s="71" t="s">
        <v>58</v>
      </c>
      <c r="B19" s="72">
        <f>B20+B33+B34</f>
        <v>51718.98649299999</v>
      </c>
      <c r="C19" s="72">
        <f>C20+C33+C34</f>
        <v>27383.497534</v>
      </c>
      <c r="D19" s="73">
        <f>D20+D33+D34</f>
        <v>21834.688032</v>
      </c>
      <c r="E19" s="73">
        <f>E20+E33+E34</f>
        <v>836.567038</v>
      </c>
      <c r="F19" s="73">
        <f>F20+F33+F34</f>
        <v>9376.535088999999</v>
      </c>
      <c r="G19" s="73"/>
      <c r="H19" s="72">
        <f>H20+H33+H34</f>
        <v>7121.140307</v>
      </c>
      <c r="I19" s="72"/>
      <c r="J19" s="74">
        <f>J20+J33+J34</f>
        <v>779.097092</v>
      </c>
      <c r="K19" s="74">
        <f>K20+K33+K34</f>
        <v>694.55309</v>
      </c>
      <c r="L19" s="72">
        <f t="shared" si="0"/>
        <v>119745.06467499996</v>
      </c>
      <c r="M19" s="72">
        <f>M20+M33+M34</f>
        <v>-7483.841235</v>
      </c>
      <c r="N19" s="50">
        <f t="shared" si="1"/>
        <v>112261.22343999996</v>
      </c>
      <c r="O19" s="72">
        <f>O20+O33+O34</f>
        <v>0</v>
      </c>
      <c r="P19" s="51">
        <f t="shared" si="2"/>
        <v>112261.22343999996</v>
      </c>
      <c r="Q19" s="50">
        <f t="shared" si="4"/>
        <v>17.927375190035125</v>
      </c>
      <c r="R19" s="50"/>
      <c r="S19" s="50"/>
    </row>
    <row r="20" spans="1:19" ht="28.5" customHeight="1">
      <c r="A20" s="76" t="s">
        <v>59</v>
      </c>
      <c r="B20" s="52">
        <f aca="true" t="shared" si="5" ref="B20:K20">B21+B25+B26+B31+B32</f>
        <v>46813.16443999999</v>
      </c>
      <c r="C20" s="52">
        <f t="shared" si="5"/>
        <v>21375.692215</v>
      </c>
      <c r="D20" s="77">
        <f t="shared" si="5"/>
        <v>0</v>
      </c>
      <c r="E20" s="77">
        <f t="shared" si="5"/>
        <v>0.030664</v>
      </c>
      <c r="F20" s="77">
        <f t="shared" si="5"/>
        <v>548.836808</v>
      </c>
      <c r="G20" s="77">
        <f t="shared" si="5"/>
        <v>0</v>
      </c>
      <c r="H20" s="52">
        <f t="shared" si="5"/>
        <v>1289.7450250000002</v>
      </c>
      <c r="I20" s="78">
        <f t="shared" si="5"/>
        <v>0</v>
      </c>
      <c r="J20" s="78">
        <f t="shared" si="5"/>
        <v>0</v>
      </c>
      <c r="K20" s="78">
        <f t="shared" si="5"/>
        <v>0</v>
      </c>
      <c r="L20" s="52">
        <f t="shared" si="0"/>
        <v>70027.46915199999</v>
      </c>
      <c r="M20" s="78">
        <f>M21+M25+M26+M31+M32</f>
        <v>0</v>
      </c>
      <c r="N20" s="52">
        <f t="shared" si="1"/>
        <v>70027.46915199999</v>
      </c>
      <c r="O20" s="78">
        <f>O21+O25+O26+O31+O32</f>
        <v>0</v>
      </c>
      <c r="P20" s="50">
        <f t="shared" si="2"/>
        <v>70027.46915199999</v>
      </c>
      <c r="Q20" s="52">
        <f t="shared" si="4"/>
        <v>11.182923850526986</v>
      </c>
      <c r="R20" s="52"/>
      <c r="S20" s="52"/>
    </row>
    <row r="21" spans="1:19" ht="31.5" customHeight="1">
      <c r="A21" s="79" t="s">
        <v>60</v>
      </c>
      <c r="B21" s="52">
        <f aca="true" t="shared" si="6" ref="B21:G21">B22+B23+B24</f>
        <v>12959.133718</v>
      </c>
      <c r="C21" s="52">
        <f t="shared" si="6"/>
        <v>8724.872111</v>
      </c>
      <c r="D21" s="77">
        <f t="shared" si="6"/>
        <v>0</v>
      </c>
      <c r="E21" s="77">
        <f t="shared" si="6"/>
        <v>0</v>
      </c>
      <c r="F21" s="77">
        <f t="shared" si="6"/>
        <v>0</v>
      </c>
      <c r="G21" s="77">
        <f t="shared" si="6"/>
        <v>0</v>
      </c>
      <c r="H21" s="78"/>
      <c r="I21" s="78">
        <f>I22+I23+I24</f>
        <v>0</v>
      </c>
      <c r="J21" s="80">
        <f>J22+J23+J24</f>
        <v>0</v>
      </c>
      <c r="K21" s="78">
        <f>K22+K23+K24</f>
        <v>0</v>
      </c>
      <c r="L21" s="52">
        <f t="shared" si="0"/>
        <v>21684.005829</v>
      </c>
      <c r="M21" s="78">
        <f>M22+M23+M24</f>
        <v>0</v>
      </c>
      <c r="N21" s="52">
        <f t="shared" si="1"/>
        <v>21684.005829</v>
      </c>
      <c r="O21" s="78">
        <f>O22+O23+O24</f>
        <v>0</v>
      </c>
      <c r="P21" s="50">
        <f t="shared" si="2"/>
        <v>21684.005829</v>
      </c>
      <c r="Q21" s="52">
        <f t="shared" si="4"/>
        <v>3.462792371287129</v>
      </c>
      <c r="R21" s="52"/>
      <c r="S21" s="52"/>
    </row>
    <row r="22" spans="1:19" ht="22.5" customHeight="1">
      <c r="A22" s="81" t="s">
        <v>61</v>
      </c>
      <c r="B22" s="80">
        <v>7699.284852</v>
      </c>
      <c r="C22" s="80">
        <v>19.700971</v>
      </c>
      <c r="D22" s="82"/>
      <c r="E22" s="82"/>
      <c r="F22" s="82"/>
      <c r="G22" s="82"/>
      <c r="H22" s="83"/>
      <c r="I22" s="80"/>
      <c r="J22" s="80"/>
      <c r="K22" s="80"/>
      <c r="L22" s="83">
        <f t="shared" si="0"/>
        <v>7718.985823</v>
      </c>
      <c r="M22" s="80"/>
      <c r="N22" s="83">
        <f t="shared" si="1"/>
        <v>7718.985823</v>
      </c>
      <c r="O22" s="80"/>
      <c r="P22" s="74">
        <f t="shared" si="2"/>
        <v>7718.985823</v>
      </c>
      <c r="Q22" s="83">
        <f t="shared" si="4"/>
        <v>1.232671003353561</v>
      </c>
      <c r="R22" s="83"/>
      <c r="S22" s="83"/>
    </row>
    <row r="23" spans="1:19" ht="26.25" customHeight="1">
      <c r="A23" s="81" t="s">
        <v>62</v>
      </c>
      <c r="B23" s="80">
        <f>13122.288988-'[5]UAT 2013 iulie'!J44+1.061153</f>
        <v>4551.341122999999</v>
      </c>
      <c r="C23" s="162">
        <v>8696.504912</v>
      </c>
      <c r="D23" s="58"/>
      <c r="E23" s="58"/>
      <c r="F23" s="58"/>
      <c r="G23" s="58"/>
      <c r="H23" s="83"/>
      <c r="I23" s="80"/>
      <c r="J23" s="80"/>
      <c r="K23" s="80"/>
      <c r="L23" s="83">
        <f t="shared" si="0"/>
        <v>13247.846034999999</v>
      </c>
      <c r="M23" s="80"/>
      <c r="N23" s="83">
        <f t="shared" si="1"/>
        <v>13247.846034999999</v>
      </c>
      <c r="O23" s="80"/>
      <c r="P23" s="74">
        <f t="shared" si="2"/>
        <v>13247.846034999999</v>
      </c>
      <c r="Q23" s="83">
        <f t="shared" si="4"/>
        <v>2.115593426221654</v>
      </c>
      <c r="R23" s="83"/>
      <c r="S23" s="83"/>
    </row>
    <row r="24" spans="1:19" ht="30.75" customHeight="1">
      <c r="A24" s="84" t="s">
        <v>63</v>
      </c>
      <c r="B24" s="85">
        <f>708.453637+0.054106</f>
        <v>708.507743</v>
      </c>
      <c r="C24" s="80">
        <v>8.666228</v>
      </c>
      <c r="D24" s="58"/>
      <c r="E24" s="58"/>
      <c r="F24" s="58"/>
      <c r="G24" s="58"/>
      <c r="H24" s="83"/>
      <c r="I24" s="80"/>
      <c r="J24" s="80"/>
      <c r="K24" s="80"/>
      <c r="L24" s="83">
        <f t="shared" si="0"/>
        <v>717.173971</v>
      </c>
      <c r="M24" s="80"/>
      <c r="N24" s="83">
        <f t="shared" si="1"/>
        <v>717.173971</v>
      </c>
      <c r="O24" s="80"/>
      <c r="P24" s="74">
        <f t="shared" si="2"/>
        <v>717.173971</v>
      </c>
      <c r="Q24" s="83">
        <f t="shared" si="4"/>
        <v>0.11452794171191312</v>
      </c>
      <c r="R24" s="83"/>
      <c r="S24" s="83"/>
    </row>
    <row r="25" spans="1:19" ht="28.5" customHeight="1">
      <c r="A25" s="79" t="s">
        <v>64</v>
      </c>
      <c r="B25" s="80">
        <v>13.980878</v>
      </c>
      <c r="C25" s="80">
        <v>2865.866967</v>
      </c>
      <c r="D25" s="82"/>
      <c r="E25" s="82"/>
      <c r="F25" s="82"/>
      <c r="G25" s="82"/>
      <c r="H25" s="83"/>
      <c r="I25" s="80"/>
      <c r="J25" s="54"/>
      <c r="K25" s="80"/>
      <c r="L25" s="83">
        <f t="shared" si="0"/>
        <v>2879.847845</v>
      </c>
      <c r="M25" s="80"/>
      <c r="N25" s="83">
        <f t="shared" si="1"/>
        <v>2879.847845</v>
      </c>
      <c r="O25" s="80"/>
      <c r="P25" s="74">
        <f t="shared" si="2"/>
        <v>2879.847845</v>
      </c>
      <c r="Q25" s="83">
        <f t="shared" si="4"/>
        <v>0.4598926612903225</v>
      </c>
      <c r="R25" s="83"/>
      <c r="S25" s="83"/>
    </row>
    <row r="26" spans="1:19" ht="36.75" customHeight="1">
      <c r="A26" s="86" t="s">
        <v>65</v>
      </c>
      <c r="B26" s="87">
        <f>SUM(B27:B30)</f>
        <v>33440.760524</v>
      </c>
      <c r="C26" s="87">
        <f aca="true" t="shared" si="7" ref="C26:K26">C27+C28+C29+C30</f>
        <v>9681.231071</v>
      </c>
      <c r="D26" s="57">
        <f t="shared" si="7"/>
        <v>0</v>
      </c>
      <c r="E26" s="57">
        <f t="shared" si="7"/>
        <v>0.030664</v>
      </c>
      <c r="F26" s="57">
        <f t="shared" si="7"/>
        <v>548.836808</v>
      </c>
      <c r="G26" s="57">
        <f t="shared" si="7"/>
        <v>0</v>
      </c>
      <c r="H26" s="87">
        <f t="shared" si="7"/>
        <v>1174.148349</v>
      </c>
      <c r="I26" s="54">
        <f t="shared" si="7"/>
        <v>0</v>
      </c>
      <c r="J26" s="80">
        <f t="shared" si="7"/>
        <v>0</v>
      </c>
      <c r="K26" s="54">
        <f t="shared" si="7"/>
        <v>0</v>
      </c>
      <c r="L26" s="52">
        <f t="shared" si="0"/>
        <v>44845.007416</v>
      </c>
      <c r="M26" s="54">
        <f>M27+M28+M29</f>
        <v>0</v>
      </c>
      <c r="N26" s="52">
        <f t="shared" si="1"/>
        <v>44845.007416</v>
      </c>
      <c r="O26" s="54">
        <f>O27+O28+O29</f>
        <v>0</v>
      </c>
      <c r="P26" s="50">
        <f t="shared" si="2"/>
        <v>44845.007416</v>
      </c>
      <c r="Q26" s="52">
        <f t="shared" si="4"/>
        <v>7.16145120025551</v>
      </c>
      <c r="R26" s="52"/>
      <c r="S26" s="52"/>
    </row>
    <row r="27" spans="1:19" ht="18.75" customHeight="1">
      <c r="A27" s="81" t="s">
        <v>66</v>
      </c>
      <c r="B27" s="80">
        <f>28717.501784-'[5]UAT 2013 iulie'!B54</f>
        <v>19862.888476</v>
      </c>
      <c r="C27" s="80">
        <v>8854.613308</v>
      </c>
      <c r="D27" s="82"/>
      <c r="E27" s="82"/>
      <c r="F27" s="82"/>
      <c r="G27" s="82"/>
      <c r="H27" s="83"/>
      <c r="I27" s="80"/>
      <c r="J27" s="80"/>
      <c r="K27" s="80"/>
      <c r="L27" s="83">
        <f t="shared" si="0"/>
        <v>28717.501784</v>
      </c>
      <c r="M27" s="80"/>
      <c r="N27" s="83">
        <f t="shared" si="1"/>
        <v>28717.501784</v>
      </c>
      <c r="O27" s="80"/>
      <c r="P27" s="74">
        <f t="shared" si="2"/>
        <v>28717.501784</v>
      </c>
      <c r="Q27" s="83">
        <f t="shared" si="4"/>
        <v>4.585995174704567</v>
      </c>
      <c r="R27" s="83"/>
      <c r="S27" s="83"/>
    </row>
    <row r="28" spans="1:19" ht="20.25" customHeight="1">
      <c r="A28" s="81" t="s">
        <v>67</v>
      </c>
      <c r="B28" s="80">
        <v>11194.917535</v>
      </c>
      <c r="C28" s="80"/>
      <c r="D28" s="58"/>
      <c r="E28" s="58"/>
      <c r="F28" s="58"/>
      <c r="G28" s="58"/>
      <c r="H28" s="88">
        <v>790.219231</v>
      </c>
      <c r="I28" s="80"/>
      <c r="J28" s="89"/>
      <c r="K28" s="80"/>
      <c r="L28" s="83">
        <f t="shared" si="0"/>
        <v>11985.136766</v>
      </c>
      <c r="M28" s="80"/>
      <c r="N28" s="83">
        <f t="shared" si="1"/>
        <v>11985.136766</v>
      </c>
      <c r="O28" s="80"/>
      <c r="P28" s="74">
        <f t="shared" si="2"/>
        <v>11985.136766</v>
      </c>
      <c r="Q28" s="83">
        <f t="shared" si="4"/>
        <v>1.9139471041200895</v>
      </c>
      <c r="R28" s="83"/>
      <c r="S28" s="83"/>
    </row>
    <row r="29" spans="1:19" s="92" customFormat="1" ht="33.75" customHeight="1">
      <c r="A29" s="90" t="s">
        <v>68</v>
      </c>
      <c r="B29" s="80">
        <f>162.406589+0.022312</f>
        <v>162.428901</v>
      </c>
      <c r="C29" s="80">
        <v>20.755211000000003</v>
      </c>
      <c r="D29" s="91"/>
      <c r="E29" s="57">
        <v>0</v>
      </c>
      <c r="F29" s="57">
        <f>516.999001+31.837807</f>
        <v>548.836808</v>
      </c>
      <c r="G29" s="91"/>
      <c r="H29" s="88">
        <v>1.042196</v>
      </c>
      <c r="I29" s="89"/>
      <c r="J29" s="54"/>
      <c r="K29" s="89"/>
      <c r="L29" s="52">
        <f t="shared" si="0"/>
        <v>733.063116</v>
      </c>
      <c r="M29" s="54"/>
      <c r="N29" s="52">
        <f t="shared" si="1"/>
        <v>733.063116</v>
      </c>
      <c r="O29" s="54"/>
      <c r="P29" s="50">
        <f t="shared" si="2"/>
        <v>733.063116</v>
      </c>
      <c r="Q29" s="52">
        <f t="shared" si="4"/>
        <v>0.11706533312040883</v>
      </c>
      <c r="R29" s="52"/>
      <c r="S29" s="52"/>
    </row>
    <row r="30" spans="1:19" ht="45.75" customHeight="1">
      <c r="A30" s="90" t="s">
        <v>69</v>
      </c>
      <c r="B30" s="80">
        <v>2220.525612</v>
      </c>
      <c r="C30" s="80">
        <v>805.862552</v>
      </c>
      <c r="D30" s="57"/>
      <c r="E30" s="57">
        <v>0.030664</v>
      </c>
      <c r="F30" s="57"/>
      <c r="G30" s="57"/>
      <c r="H30" s="54">
        <v>382.886922</v>
      </c>
      <c r="I30" s="54"/>
      <c r="J30" s="54"/>
      <c r="K30" s="54"/>
      <c r="L30" s="52">
        <f t="shared" si="0"/>
        <v>3409.30575</v>
      </c>
      <c r="M30" s="54"/>
      <c r="N30" s="52">
        <f t="shared" si="1"/>
        <v>3409.30575</v>
      </c>
      <c r="O30" s="54"/>
      <c r="P30" s="50">
        <f t="shared" si="2"/>
        <v>3409.30575</v>
      </c>
      <c r="Q30" s="52">
        <f t="shared" si="4"/>
        <v>0.5444435883104439</v>
      </c>
      <c r="R30" s="52"/>
      <c r="S30" s="52"/>
    </row>
    <row r="31" spans="1:19" ht="30.75" customHeight="1">
      <c r="A31" s="86" t="s">
        <v>70</v>
      </c>
      <c r="B31" s="80">
        <v>371.085422</v>
      </c>
      <c r="C31" s="80">
        <v>0</v>
      </c>
      <c r="D31" s="57"/>
      <c r="E31" s="57"/>
      <c r="F31" s="57"/>
      <c r="G31" s="57"/>
      <c r="H31" s="54">
        <v>0</v>
      </c>
      <c r="I31" s="54"/>
      <c r="J31" s="54"/>
      <c r="K31" s="54"/>
      <c r="L31" s="52">
        <f t="shared" si="0"/>
        <v>371.085422</v>
      </c>
      <c r="M31" s="54"/>
      <c r="N31" s="52">
        <f t="shared" si="1"/>
        <v>371.085422</v>
      </c>
      <c r="O31" s="54"/>
      <c r="P31" s="50">
        <f t="shared" si="2"/>
        <v>371.085422</v>
      </c>
      <c r="Q31" s="52">
        <f t="shared" si="4"/>
        <v>0.0592598885340147</v>
      </c>
      <c r="R31" s="52"/>
      <c r="S31" s="52"/>
    </row>
    <row r="32" spans="1:19" ht="26.25" customHeight="1">
      <c r="A32" s="93" t="s">
        <v>71</v>
      </c>
      <c r="B32" s="80">
        <v>28.203898</v>
      </c>
      <c r="C32" s="80">
        <v>103.722066</v>
      </c>
      <c r="D32" s="57"/>
      <c r="E32" s="57"/>
      <c r="F32" s="57"/>
      <c r="G32" s="57"/>
      <c r="H32" s="54">
        <v>115.596676</v>
      </c>
      <c r="I32" s="54"/>
      <c r="J32" s="54"/>
      <c r="K32" s="54"/>
      <c r="L32" s="52">
        <f t="shared" si="0"/>
        <v>247.52264</v>
      </c>
      <c r="M32" s="54"/>
      <c r="N32" s="52">
        <f t="shared" si="1"/>
        <v>247.52264</v>
      </c>
      <c r="O32" s="54"/>
      <c r="P32" s="50">
        <f t="shared" si="2"/>
        <v>247.52264</v>
      </c>
      <c r="Q32" s="52">
        <f t="shared" si="4"/>
        <v>0.03952772916001278</v>
      </c>
      <c r="R32" s="52"/>
      <c r="S32" s="52"/>
    </row>
    <row r="33" spans="1:19" ht="27.75" customHeight="1">
      <c r="A33" s="94" t="s">
        <v>72</v>
      </c>
      <c r="B33" s="80">
        <v>91.61728</v>
      </c>
      <c r="C33" s="80"/>
      <c r="D33" s="57">
        <v>21749.795725</v>
      </c>
      <c r="E33" s="57">
        <v>822.658981</v>
      </c>
      <c r="F33" s="57">
        <v>8815.321666</v>
      </c>
      <c r="G33" s="57"/>
      <c r="H33" s="54">
        <v>13.457442</v>
      </c>
      <c r="I33" s="54"/>
      <c r="J33" s="80"/>
      <c r="K33" s="54"/>
      <c r="L33" s="52">
        <f t="shared" si="0"/>
        <v>31492.851093999998</v>
      </c>
      <c r="M33" s="95">
        <v>-214.557981</v>
      </c>
      <c r="N33" s="52">
        <f t="shared" si="1"/>
        <v>31278.293112999996</v>
      </c>
      <c r="O33" s="54"/>
      <c r="P33" s="50">
        <f t="shared" si="2"/>
        <v>31278.293112999996</v>
      </c>
      <c r="Q33" s="52">
        <f t="shared" si="4"/>
        <v>4.994936619770041</v>
      </c>
      <c r="R33" s="52"/>
      <c r="S33" s="52"/>
    </row>
    <row r="34" spans="1:19" ht="27" customHeight="1">
      <c r="A34" s="96" t="s">
        <v>73</v>
      </c>
      <c r="B34" s="21">
        <v>4814.204773</v>
      </c>
      <c r="C34" s="80">
        <v>6007.805319</v>
      </c>
      <c r="D34" s="58">
        <v>84.892307</v>
      </c>
      <c r="E34" s="58">
        <v>13.877393</v>
      </c>
      <c r="F34" s="58">
        <v>12.376615</v>
      </c>
      <c r="G34" s="58"/>
      <c r="H34" s="80">
        <v>5817.93784</v>
      </c>
      <c r="I34" s="80"/>
      <c r="J34" s="80">
        <v>779.097092</v>
      </c>
      <c r="K34" s="80">
        <v>694.55309</v>
      </c>
      <c r="L34" s="83">
        <f t="shared" si="0"/>
        <v>18224.744429000002</v>
      </c>
      <c r="M34" s="95">
        <v>-7269.283254</v>
      </c>
      <c r="N34" s="83">
        <f t="shared" si="1"/>
        <v>10955.461175000002</v>
      </c>
      <c r="O34" s="80"/>
      <c r="P34" s="74">
        <f t="shared" si="2"/>
        <v>10955.461175000002</v>
      </c>
      <c r="Q34" s="83">
        <f t="shared" si="4"/>
        <v>1.7495147197381031</v>
      </c>
      <c r="R34" s="83"/>
      <c r="S34" s="83"/>
    </row>
    <row r="35" spans="1:19" ht="24" customHeight="1">
      <c r="A35" s="97" t="s">
        <v>74</v>
      </c>
      <c r="B35" s="80">
        <v>0</v>
      </c>
      <c r="C35" s="80">
        <v>2522.623081</v>
      </c>
      <c r="D35" s="58">
        <v>7742.7</v>
      </c>
      <c r="E35" s="58">
        <v>78.002</v>
      </c>
      <c r="F35" s="58">
        <f>1411.038506+393.884233</f>
        <v>1804.922739</v>
      </c>
      <c r="G35" s="58"/>
      <c r="H35" s="80">
        <v>3258.302605</v>
      </c>
      <c r="I35" s="80"/>
      <c r="J35" s="80"/>
      <c r="K35" s="80">
        <v>3596.51505</v>
      </c>
      <c r="L35" s="83">
        <f t="shared" si="0"/>
        <v>19003.065475000003</v>
      </c>
      <c r="M35" s="87">
        <f>-L35</f>
        <v>-19003.065475000003</v>
      </c>
      <c r="N35" s="83">
        <f t="shared" si="1"/>
        <v>0</v>
      </c>
      <c r="O35" s="80"/>
      <c r="P35" s="74">
        <f t="shared" si="2"/>
        <v>0</v>
      </c>
      <c r="Q35" s="83">
        <f t="shared" si="4"/>
        <v>0</v>
      </c>
      <c r="R35" s="83"/>
      <c r="S35" s="83"/>
    </row>
    <row r="36" spans="1:19" ht="23.25" customHeight="1">
      <c r="A36" s="97" t="s">
        <v>75</v>
      </c>
      <c r="B36" s="54">
        <v>144.320725</v>
      </c>
      <c r="C36" s="80">
        <v>146.219214</v>
      </c>
      <c r="D36" s="58"/>
      <c r="E36" s="58"/>
      <c r="F36" s="58"/>
      <c r="G36" s="58"/>
      <c r="H36" s="80">
        <f>354.178385-317.692683-2.458085</f>
        <v>34.027617000000006</v>
      </c>
      <c r="I36" s="80"/>
      <c r="J36" s="80"/>
      <c r="K36" s="80"/>
      <c r="L36" s="83">
        <f t="shared" si="0"/>
        <v>324.567556</v>
      </c>
      <c r="M36" s="80">
        <f>-'[5] consolidari iulie'!F121</f>
        <v>0</v>
      </c>
      <c r="N36" s="83">
        <f t="shared" si="1"/>
        <v>324.567556</v>
      </c>
      <c r="O36" s="80"/>
      <c r="P36" s="74">
        <f t="shared" si="2"/>
        <v>324.567556</v>
      </c>
      <c r="Q36" s="83">
        <f t="shared" si="4"/>
        <v>0.05183129287767487</v>
      </c>
      <c r="R36" s="83"/>
      <c r="S36" s="83"/>
    </row>
    <row r="37" spans="1:19" ht="21" customHeight="1">
      <c r="A37" s="97" t="s">
        <v>76</v>
      </c>
      <c r="B37" s="80">
        <v>0</v>
      </c>
      <c r="C37" s="80">
        <v>30.740666666666666</v>
      </c>
      <c r="D37" s="58"/>
      <c r="E37" s="58"/>
      <c r="F37" s="58">
        <v>0</v>
      </c>
      <c r="G37" s="58"/>
      <c r="H37" s="83"/>
      <c r="I37" s="80">
        <f>I45</f>
        <v>65.872</v>
      </c>
      <c r="J37" s="80"/>
      <c r="K37" s="80">
        <v>0</v>
      </c>
      <c r="L37" s="83">
        <f t="shared" si="0"/>
        <v>96.61266666666667</v>
      </c>
      <c r="M37" s="87">
        <f>-C37-K37</f>
        <v>-30.740666666666666</v>
      </c>
      <c r="N37" s="83">
        <f t="shared" si="1"/>
        <v>65.872</v>
      </c>
      <c r="O37" s="80"/>
      <c r="P37" s="74">
        <f t="shared" si="2"/>
        <v>65.872</v>
      </c>
      <c r="Q37" s="83">
        <f t="shared" si="4"/>
        <v>0.010519322900031939</v>
      </c>
      <c r="R37" s="83"/>
      <c r="S37" s="83"/>
    </row>
    <row r="38" spans="1:19" ht="26.25" customHeight="1">
      <c r="A38" s="56" t="s">
        <v>77</v>
      </c>
      <c r="B38" s="21">
        <f>2339.31926-904.34+478.492-403.13428</f>
        <v>1510.33698</v>
      </c>
      <c r="C38" s="80">
        <v>1826.0774110000002</v>
      </c>
      <c r="D38" s="58">
        <f>1.177179+5.105</f>
        <v>6.282179</v>
      </c>
      <c r="E38" s="58">
        <f>37.07695-4.17</f>
        <v>32.906949999999995</v>
      </c>
      <c r="F38" s="58">
        <f>22.387113+16.848</f>
        <v>39.235113</v>
      </c>
      <c r="G38" s="58"/>
      <c r="H38" s="149">
        <f>503.368482+1.7-65.59+0.75</f>
        <v>440.228482</v>
      </c>
      <c r="I38" s="80"/>
      <c r="J38" s="80"/>
      <c r="K38" s="80"/>
      <c r="L38" s="83">
        <f t="shared" si="0"/>
        <v>3855.0671150000003</v>
      </c>
      <c r="M38" s="80"/>
      <c r="N38" s="83">
        <f t="shared" si="1"/>
        <v>3855.0671150000003</v>
      </c>
      <c r="O38" s="80"/>
      <c r="P38" s="74">
        <f t="shared" si="2"/>
        <v>3855.0671150000003</v>
      </c>
      <c r="Q38" s="83">
        <f t="shared" si="4"/>
        <v>0.6156287312360269</v>
      </c>
      <c r="R38" s="83"/>
      <c r="S38" s="83"/>
    </row>
    <row r="39" spans="1:19" ht="9" customHeight="1">
      <c r="A39" s="56"/>
      <c r="B39" s="21"/>
      <c r="C39" s="80"/>
      <c r="D39" s="58"/>
      <c r="E39" s="58"/>
      <c r="F39" s="58"/>
      <c r="G39" s="58"/>
      <c r="H39" s="98"/>
      <c r="I39" s="80"/>
      <c r="J39" s="80"/>
      <c r="K39" s="80"/>
      <c r="L39" s="83">
        <f t="shared" si="0"/>
        <v>0</v>
      </c>
      <c r="M39" s="80"/>
      <c r="N39" s="83">
        <f t="shared" si="1"/>
        <v>0</v>
      </c>
      <c r="O39" s="80"/>
      <c r="P39" s="74">
        <f t="shared" si="2"/>
        <v>0</v>
      </c>
      <c r="Q39" s="83">
        <f t="shared" si="4"/>
        <v>0</v>
      </c>
      <c r="R39" s="83"/>
      <c r="S39" s="83"/>
    </row>
    <row r="40" spans="1:19" ht="20.25" customHeight="1" hidden="1">
      <c r="A40" s="56" t="s">
        <v>78</v>
      </c>
      <c r="B40" s="21">
        <v>238.067</v>
      </c>
      <c r="C40" s="80" t="e">
        <f>#REF!</f>
        <v>#REF!</v>
      </c>
      <c r="D40" s="58"/>
      <c r="E40" s="58"/>
      <c r="F40" s="58"/>
      <c r="G40" s="58"/>
      <c r="H40" s="98"/>
      <c r="I40" s="80"/>
      <c r="J40" s="80"/>
      <c r="K40" s="80"/>
      <c r="L40" s="83" t="e">
        <f t="shared" si="0"/>
        <v>#REF!</v>
      </c>
      <c r="M40" s="80"/>
      <c r="N40" s="83" t="e">
        <f t="shared" si="1"/>
        <v>#REF!</v>
      </c>
      <c r="O40" s="80"/>
      <c r="P40" s="74" t="e">
        <f t="shared" si="2"/>
        <v>#REF!</v>
      </c>
      <c r="Q40" s="83" t="e">
        <f t="shared" si="4"/>
        <v>#REF!</v>
      </c>
      <c r="R40" s="83"/>
      <c r="S40" s="83"/>
    </row>
    <row r="41" spans="1:19" ht="22.5" customHeight="1">
      <c r="A41" s="97" t="s">
        <v>79</v>
      </c>
      <c r="B41" s="54">
        <f aca="true" t="shared" si="8" ref="B41:H41">B42</f>
        <v>2.953908</v>
      </c>
      <c r="C41" s="54">
        <f t="shared" si="8"/>
        <v>0</v>
      </c>
      <c r="D41" s="57">
        <f t="shared" si="8"/>
        <v>0</v>
      </c>
      <c r="E41" s="57">
        <f t="shared" si="8"/>
        <v>0</v>
      </c>
      <c r="F41" s="57">
        <f t="shared" si="8"/>
        <v>0</v>
      </c>
      <c r="G41" s="57">
        <f t="shared" si="8"/>
        <v>0</v>
      </c>
      <c r="H41" s="54">
        <f t="shared" si="8"/>
        <v>0</v>
      </c>
      <c r="I41" s="80"/>
      <c r="J41" s="54"/>
      <c r="K41" s="80">
        <f>K42</f>
        <v>0</v>
      </c>
      <c r="L41" s="83">
        <f t="shared" si="0"/>
        <v>2.953908</v>
      </c>
      <c r="M41" s="80"/>
      <c r="N41" s="83">
        <f t="shared" si="1"/>
        <v>2.953908</v>
      </c>
      <c r="O41" s="80">
        <f>O42</f>
        <v>-2.953908</v>
      </c>
      <c r="P41" s="99">
        <f t="shared" si="2"/>
        <v>0</v>
      </c>
      <c r="Q41" s="83">
        <f t="shared" si="4"/>
        <v>0</v>
      </c>
      <c r="R41" s="83"/>
      <c r="S41" s="83"/>
    </row>
    <row r="42" spans="1:19" ht="30">
      <c r="A42" s="100" t="s">
        <v>80</v>
      </c>
      <c r="B42" s="54">
        <v>2.953908</v>
      </c>
      <c r="C42" s="80">
        <f>'[5]UAT 2013 iulie'!J85</f>
        <v>0</v>
      </c>
      <c r="D42" s="57"/>
      <c r="E42" s="57">
        <v>0</v>
      </c>
      <c r="F42" s="57"/>
      <c r="G42" s="57"/>
      <c r="H42" s="52">
        <v>0</v>
      </c>
      <c r="I42" s="54"/>
      <c r="J42" s="54"/>
      <c r="K42" s="54"/>
      <c r="L42" s="52">
        <f t="shared" si="0"/>
        <v>2.953908</v>
      </c>
      <c r="M42" s="54"/>
      <c r="N42" s="52">
        <f t="shared" si="1"/>
        <v>2.953908</v>
      </c>
      <c r="O42" s="54">
        <f>-N42</f>
        <v>-2.953908</v>
      </c>
      <c r="P42" s="55">
        <f t="shared" si="2"/>
        <v>0</v>
      </c>
      <c r="Q42" s="52">
        <f t="shared" si="4"/>
        <v>0</v>
      </c>
      <c r="R42" s="52"/>
      <c r="S42" s="52"/>
    </row>
    <row r="43" spans="1:19" ht="36" customHeight="1">
      <c r="A43" s="56" t="s">
        <v>81</v>
      </c>
      <c r="B43" s="54">
        <v>-382.279862</v>
      </c>
      <c r="C43" s="80"/>
      <c r="D43" s="57"/>
      <c r="E43" s="57">
        <v>0</v>
      </c>
      <c r="F43" s="57"/>
      <c r="G43" s="57"/>
      <c r="H43" s="52"/>
      <c r="I43" s="54"/>
      <c r="J43" s="54"/>
      <c r="K43" s="54"/>
      <c r="L43" s="52">
        <f t="shared" si="0"/>
        <v>-382.279862</v>
      </c>
      <c r="M43" s="54"/>
      <c r="N43" s="52">
        <f t="shared" si="1"/>
        <v>-382.279862</v>
      </c>
      <c r="O43" s="54"/>
      <c r="P43" s="55">
        <f t="shared" si="2"/>
        <v>-382.279862</v>
      </c>
      <c r="Q43" s="52">
        <f t="shared" si="4"/>
        <v>-0.06104756659214308</v>
      </c>
      <c r="R43" s="52"/>
      <c r="S43" s="52"/>
    </row>
    <row r="44" spans="1:19" ht="30" customHeight="1">
      <c r="A44" s="5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2"/>
      <c r="M44" s="54"/>
      <c r="N44" s="52"/>
      <c r="O44" s="54"/>
      <c r="P44" s="55"/>
      <c r="Q44" s="52"/>
      <c r="R44" s="52"/>
      <c r="S44" s="52"/>
    </row>
    <row r="45" spans="1:19" s="75" customFormat="1" ht="18.75" customHeight="1">
      <c r="A45" s="101" t="s">
        <v>82</v>
      </c>
      <c r="B45" s="151">
        <f>B46+B58+B61+B64</f>
        <v>62996.518016</v>
      </c>
      <c r="C45" s="103">
        <f aca="true" t="shared" si="9" ref="C45:K45">C46+C58+C61+C64+C65</f>
        <v>31290.393705666662</v>
      </c>
      <c r="D45" s="150">
        <f t="shared" si="9"/>
        <v>28998.986986</v>
      </c>
      <c r="E45" s="151">
        <f t="shared" si="9"/>
        <v>1050.2328440000001</v>
      </c>
      <c r="F45" s="151">
        <f t="shared" si="9"/>
        <v>11929.431888</v>
      </c>
      <c r="G45" s="151">
        <f t="shared" si="9"/>
        <v>3.37</v>
      </c>
      <c r="H45" s="103">
        <f t="shared" si="9"/>
        <v>10089.070622</v>
      </c>
      <c r="I45" s="103">
        <f t="shared" si="9"/>
        <v>65.872</v>
      </c>
      <c r="J45" s="151">
        <f t="shared" si="9"/>
        <v>690.976827</v>
      </c>
      <c r="K45" s="102">
        <f t="shared" si="9"/>
        <v>4607.502893</v>
      </c>
      <c r="L45" s="102">
        <f aca="true" t="shared" si="10" ref="L45:L64">SUM(B45:K45)</f>
        <v>151722.35578166667</v>
      </c>
      <c r="M45" s="103">
        <f>M46+M58+M61+M64+M65</f>
        <v>-26517.647376666664</v>
      </c>
      <c r="N45" s="66">
        <f aca="true" t="shared" si="11" ref="N45:N64">L45+M45</f>
        <v>125204.70840500001</v>
      </c>
      <c r="O45" s="103">
        <f>O46+O58+O61+O64+O65</f>
        <v>-3058.7162630000003</v>
      </c>
      <c r="P45" s="104">
        <f aca="true" t="shared" si="12" ref="P45:P61">N45+O45</f>
        <v>122145.99214200002</v>
      </c>
      <c r="Q45" s="66">
        <f aca="true" t="shared" si="13" ref="Q45:Q64">P45/$P$7*100</f>
        <v>19.50590740051102</v>
      </c>
      <c r="R45" s="66"/>
      <c r="S45" s="66"/>
    </row>
    <row r="46" spans="1:19" ht="19.5" customHeight="1">
      <c r="A46" s="105" t="s">
        <v>83</v>
      </c>
      <c r="B46" s="24">
        <f>SUM(B47:B51)+B57</f>
        <v>60666.93319</v>
      </c>
      <c r="C46" s="24">
        <f aca="true" t="shared" si="14" ref="C46:K46">C47+C48+C49+C50+C51+C57</f>
        <v>26830.856029999995</v>
      </c>
      <c r="D46" s="106">
        <f t="shared" si="14"/>
        <v>29022.076985</v>
      </c>
      <c r="E46" s="106">
        <f t="shared" si="14"/>
        <v>1058.883532</v>
      </c>
      <c r="F46" s="106">
        <f t="shared" si="14"/>
        <v>11938.206423</v>
      </c>
      <c r="G46" s="106">
        <f t="shared" si="14"/>
        <v>0</v>
      </c>
      <c r="H46" s="24">
        <f t="shared" si="14"/>
        <v>9766.147862</v>
      </c>
      <c r="I46" s="24">
        <f t="shared" si="14"/>
        <v>65.872</v>
      </c>
      <c r="J46" s="107">
        <f t="shared" si="14"/>
        <v>690.977451</v>
      </c>
      <c r="K46" s="24">
        <f t="shared" si="14"/>
        <v>591.39871</v>
      </c>
      <c r="L46" s="83">
        <f t="shared" si="10"/>
        <v>140631.35218300004</v>
      </c>
      <c r="M46" s="24">
        <f>M47+M48+M49+M50+M51+M57</f>
        <v>-26467.857566666666</v>
      </c>
      <c r="N46" s="83">
        <f t="shared" si="11"/>
        <v>114163.49461633337</v>
      </c>
      <c r="O46" s="24">
        <f>O47+O48+O49+O50+O51+O57</f>
        <v>0</v>
      </c>
      <c r="P46" s="99">
        <f t="shared" si="12"/>
        <v>114163.49461633337</v>
      </c>
      <c r="Q46" s="83">
        <f t="shared" si="13"/>
        <v>18.231155320398173</v>
      </c>
      <c r="R46" s="83"/>
      <c r="S46" s="83"/>
    </row>
    <row r="47" spans="1:19" ht="23.25" customHeight="1">
      <c r="A47" s="108" t="s">
        <v>84</v>
      </c>
      <c r="B47" s="107">
        <v>11611.447629</v>
      </c>
      <c r="C47" s="107">
        <v>11207.034741666665</v>
      </c>
      <c r="D47" s="82">
        <v>90.621467</v>
      </c>
      <c r="E47" s="82">
        <v>52.334075</v>
      </c>
      <c r="F47" s="109">
        <v>86.930159</v>
      </c>
      <c r="G47" s="82"/>
      <c r="H47" s="110">
        <v>4110.258369</v>
      </c>
      <c r="I47" s="107">
        <v>0</v>
      </c>
      <c r="J47" s="5"/>
      <c r="K47" s="107">
        <v>143.65003</v>
      </c>
      <c r="L47" s="83">
        <f t="shared" si="10"/>
        <v>27302.276470666664</v>
      </c>
      <c r="M47" s="22"/>
      <c r="N47" s="83">
        <f t="shared" si="11"/>
        <v>27302.276470666664</v>
      </c>
      <c r="O47" s="22"/>
      <c r="P47" s="99">
        <f t="shared" si="12"/>
        <v>27302.276470666664</v>
      </c>
      <c r="Q47" s="83">
        <f t="shared" si="13"/>
        <v>4.359993048653251</v>
      </c>
      <c r="R47" s="83"/>
      <c r="S47" s="83"/>
    </row>
    <row r="48" spans="1:19" ht="23.25" customHeight="1">
      <c r="A48" s="108" t="s">
        <v>85</v>
      </c>
      <c r="B48" s="107">
        <v>2406.059709</v>
      </c>
      <c r="C48" s="107">
        <v>8506.002915333333</v>
      </c>
      <c r="D48" s="82">
        <v>224.605002</v>
      </c>
      <c r="E48" s="82">
        <v>34.306254</v>
      </c>
      <c r="F48" s="82">
        <v>11103.658337</v>
      </c>
      <c r="G48" s="82">
        <v>0</v>
      </c>
      <c r="H48" s="5">
        <v>2738.049268</v>
      </c>
      <c r="I48" s="5">
        <v>0</v>
      </c>
      <c r="J48" s="5">
        <v>12.432063</v>
      </c>
      <c r="K48" s="5">
        <v>371.69083</v>
      </c>
      <c r="L48" s="83">
        <f t="shared" si="10"/>
        <v>25396.80437833333</v>
      </c>
      <c r="M48" s="87">
        <v>-5669.284904</v>
      </c>
      <c r="N48" s="83">
        <f t="shared" si="11"/>
        <v>19727.51947433333</v>
      </c>
      <c r="O48" s="22"/>
      <c r="P48" s="99">
        <f t="shared" si="12"/>
        <v>19727.51947433333</v>
      </c>
      <c r="Q48" s="83">
        <f t="shared" si="13"/>
        <v>3.150354435377408</v>
      </c>
      <c r="R48" s="83"/>
      <c r="S48" s="83"/>
    </row>
    <row r="49" spans="1:19" ht="17.25" customHeight="1">
      <c r="A49" s="108" t="s">
        <v>86</v>
      </c>
      <c r="B49" s="107">
        <v>6392.899756</v>
      </c>
      <c r="C49" s="107">
        <v>551.157708</v>
      </c>
      <c r="D49" s="82">
        <v>13.133303</v>
      </c>
      <c r="E49" s="82">
        <v>0.039683</v>
      </c>
      <c r="F49" s="82">
        <v>4.786962</v>
      </c>
      <c r="G49" s="82">
        <v>0</v>
      </c>
      <c r="H49" s="5">
        <v>12.53015</v>
      </c>
      <c r="I49" s="5">
        <v>0</v>
      </c>
      <c r="J49" s="107">
        <v>678.545388</v>
      </c>
      <c r="K49" s="5">
        <v>76.05785</v>
      </c>
      <c r="L49" s="83">
        <f t="shared" si="10"/>
        <v>7729.1507999999985</v>
      </c>
      <c r="M49" s="87">
        <v>-157.959688</v>
      </c>
      <c r="N49" s="83">
        <f t="shared" si="11"/>
        <v>7571.191111999999</v>
      </c>
      <c r="O49" s="22"/>
      <c r="P49" s="99">
        <f t="shared" si="12"/>
        <v>7571.191111999999</v>
      </c>
      <c r="Q49" s="83">
        <f t="shared" si="13"/>
        <v>1.2090691651229637</v>
      </c>
      <c r="R49" s="83"/>
      <c r="S49" s="83"/>
    </row>
    <row r="50" spans="1:19" ht="18.75" customHeight="1">
      <c r="A50" s="108" t="s">
        <v>87</v>
      </c>
      <c r="B50" s="107">
        <v>2488.380727</v>
      </c>
      <c r="C50" s="107">
        <v>1096.763367</v>
      </c>
      <c r="D50" s="82"/>
      <c r="E50" s="82">
        <v>1.021064</v>
      </c>
      <c r="F50" s="82"/>
      <c r="G50" s="82"/>
      <c r="H50" s="5"/>
      <c r="I50" s="107">
        <f>'[5]prog 2013'!I78/12</f>
        <v>0</v>
      </c>
      <c r="J50" s="99"/>
      <c r="K50" s="107"/>
      <c r="L50" s="83">
        <f t="shared" si="10"/>
        <v>3586.1651580000002</v>
      </c>
      <c r="M50" s="22"/>
      <c r="N50" s="83">
        <f t="shared" si="11"/>
        <v>3586.1651580000002</v>
      </c>
      <c r="O50" s="22"/>
      <c r="P50" s="99">
        <f t="shared" si="12"/>
        <v>3586.1651580000002</v>
      </c>
      <c r="Q50" s="83">
        <f t="shared" si="13"/>
        <v>0.572686866496327</v>
      </c>
      <c r="R50" s="83"/>
      <c r="S50" s="83"/>
    </row>
    <row r="51" spans="1:19" ht="26.25" customHeight="1">
      <c r="A51" s="111" t="s">
        <v>88</v>
      </c>
      <c r="B51" s="99">
        <f>SUM(B52:B56)</f>
        <v>35806.345398000005</v>
      </c>
      <c r="C51" s="99">
        <f aca="true" t="shared" si="15" ref="C51:K51">C52+C53+C55+C56+C54</f>
        <v>5469.897298</v>
      </c>
      <c r="D51" s="112">
        <f t="shared" si="15"/>
        <v>28693.717213</v>
      </c>
      <c r="E51" s="112">
        <f t="shared" si="15"/>
        <v>971.182456</v>
      </c>
      <c r="F51" s="112">
        <f t="shared" si="15"/>
        <v>742.8309649999999</v>
      </c>
      <c r="G51" s="112">
        <f t="shared" si="15"/>
        <v>0</v>
      </c>
      <c r="H51" s="99">
        <f t="shared" si="15"/>
        <v>2905.3100750000003</v>
      </c>
      <c r="I51" s="99">
        <f t="shared" si="15"/>
        <v>65.872</v>
      </c>
      <c r="J51" s="99">
        <f t="shared" si="15"/>
        <v>0</v>
      </c>
      <c r="K51" s="99">
        <f t="shared" si="15"/>
        <v>0</v>
      </c>
      <c r="L51" s="83">
        <f t="shared" si="10"/>
        <v>74655.155405</v>
      </c>
      <c r="M51" s="99">
        <f>M52+M53+M55+M56+M54</f>
        <v>-19178.053204666667</v>
      </c>
      <c r="N51" s="83">
        <f t="shared" si="11"/>
        <v>55477.102200333335</v>
      </c>
      <c r="O51" s="99">
        <f>O52+O53+O55+O56+O54</f>
        <v>0</v>
      </c>
      <c r="P51" s="99">
        <f t="shared" si="12"/>
        <v>55477.102200333335</v>
      </c>
      <c r="Q51" s="83">
        <f t="shared" si="13"/>
        <v>8.8593264452784</v>
      </c>
      <c r="R51" s="83"/>
      <c r="S51" s="83"/>
    </row>
    <row r="52" spans="1:23" ht="32.25" customHeight="1">
      <c r="A52" s="113" t="s">
        <v>89</v>
      </c>
      <c r="B52" s="114">
        <v>14531.703963</v>
      </c>
      <c r="C52" s="78">
        <v>317.449787</v>
      </c>
      <c r="D52" s="115">
        <v>0.039007</v>
      </c>
      <c r="E52" s="115">
        <v>230.304326</v>
      </c>
      <c r="F52" s="115"/>
      <c r="G52" s="115">
        <v>0</v>
      </c>
      <c r="H52" s="114">
        <v>1976.342039</v>
      </c>
      <c r="I52" s="78">
        <v>0</v>
      </c>
      <c r="J52" s="24"/>
      <c r="K52" s="78"/>
      <c r="L52" s="52">
        <f t="shared" si="10"/>
        <v>17055.839121999998</v>
      </c>
      <c r="M52" s="87">
        <v>-16586.162054</v>
      </c>
      <c r="N52" s="52">
        <f t="shared" si="11"/>
        <v>469.67706799999723</v>
      </c>
      <c r="O52" s="49"/>
      <c r="P52" s="55">
        <f t="shared" si="12"/>
        <v>469.67706799999723</v>
      </c>
      <c r="Q52" s="52">
        <f t="shared" si="13"/>
        <v>0.07500432258064471</v>
      </c>
      <c r="R52" s="52"/>
      <c r="S52" s="52"/>
      <c r="T52" s="55"/>
      <c r="V52" s="13"/>
      <c r="W52" s="13"/>
    </row>
    <row r="53" spans="1:23" ht="15.75">
      <c r="A53" s="116" t="s">
        <v>90</v>
      </c>
      <c r="B53" s="114">
        <v>7552.263109</v>
      </c>
      <c r="C53" s="5">
        <v>265.001571</v>
      </c>
      <c r="D53" s="82">
        <v>0</v>
      </c>
      <c r="E53" s="82">
        <v>0.02458</v>
      </c>
      <c r="F53" s="82"/>
      <c r="G53" s="82"/>
      <c r="H53" s="78">
        <f>420.679608-304.800345</f>
        <v>115.87926299999998</v>
      </c>
      <c r="I53" s="117">
        <f>0.643+65.229</f>
        <v>65.872</v>
      </c>
      <c r="J53" s="78"/>
      <c r="K53" s="5"/>
      <c r="L53" s="83">
        <f t="shared" si="10"/>
        <v>7999.040523000001</v>
      </c>
      <c r="M53" s="87">
        <v>-870.6348066666667</v>
      </c>
      <c r="N53" s="83">
        <f t="shared" si="11"/>
        <v>7128.405716333334</v>
      </c>
      <c r="O53" s="22"/>
      <c r="P53" s="99">
        <f t="shared" si="12"/>
        <v>7128.405716333334</v>
      </c>
      <c r="Q53" s="83">
        <f t="shared" si="13"/>
        <v>1.1383592648248695</v>
      </c>
      <c r="R53" s="83"/>
      <c r="S53" s="83"/>
      <c r="V53" s="13"/>
      <c r="W53" s="13"/>
    </row>
    <row r="54" spans="1:19" ht="38.25" customHeight="1">
      <c r="A54" s="90" t="s">
        <v>91</v>
      </c>
      <c r="B54" s="114">
        <v>4881.973878</v>
      </c>
      <c r="C54" s="78">
        <v>2641.174978</v>
      </c>
      <c r="D54" s="78">
        <v>9.363666</v>
      </c>
      <c r="E54" s="78">
        <v>56.748188</v>
      </c>
      <c r="F54" s="78">
        <v>59.607057</v>
      </c>
      <c r="G54" s="82"/>
      <c r="H54" s="78">
        <v>561.533036</v>
      </c>
      <c r="I54" s="78">
        <v>0</v>
      </c>
      <c r="J54" s="5"/>
      <c r="K54" s="5"/>
      <c r="L54" s="52">
        <f t="shared" si="10"/>
        <v>8210.400803</v>
      </c>
      <c r="M54" s="87">
        <v>-1721.256344</v>
      </c>
      <c r="N54" s="52">
        <f t="shared" si="11"/>
        <v>6489.144459000001</v>
      </c>
      <c r="O54" s="49">
        <v>0</v>
      </c>
      <c r="P54" s="52">
        <f t="shared" si="12"/>
        <v>6489.144459000001</v>
      </c>
      <c r="Q54" s="52">
        <f t="shared" si="13"/>
        <v>1.0362734683807093</v>
      </c>
      <c r="R54" s="52"/>
      <c r="S54" s="52"/>
    </row>
    <row r="55" spans="1:19" ht="15.75">
      <c r="A55" s="116" t="s">
        <v>92</v>
      </c>
      <c r="B55" s="114">
        <v>7760.874222</v>
      </c>
      <c r="C55" s="5">
        <v>1849.640347</v>
      </c>
      <c r="D55" s="82">
        <v>28684.31454</v>
      </c>
      <c r="E55" s="82">
        <v>661.942953</v>
      </c>
      <c r="F55" s="82">
        <v>683.2239079999999</v>
      </c>
      <c r="G55" s="82"/>
      <c r="H55" s="5">
        <v>32.904908</v>
      </c>
      <c r="I55" s="5"/>
      <c r="J55" s="5"/>
      <c r="K55" s="5"/>
      <c r="L55" s="83">
        <f t="shared" si="10"/>
        <v>39672.90087799999</v>
      </c>
      <c r="M55" s="22"/>
      <c r="N55" s="83">
        <f t="shared" si="11"/>
        <v>39672.90087799999</v>
      </c>
      <c r="O55" s="22"/>
      <c r="P55" s="99">
        <f t="shared" si="12"/>
        <v>39672.90087799999</v>
      </c>
      <c r="Q55" s="83">
        <f t="shared" si="13"/>
        <v>6.335499980517406</v>
      </c>
      <c r="R55" s="83"/>
      <c r="S55" s="83"/>
    </row>
    <row r="56" spans="1:19" ht="15.75">
      <c r="A56" s="116" t="s">
        <v>93</v>
      </c>
      <c r="B56" s="114">
        <v>1079.530226</v>
      </c>
      <c r="C56" s="5">
        <v>396.63061500000003</v>
      </c>
      <c r="D56" s="82">
        <v>0</v>
      </c>
      <c r="E56" s="82">
        <v>22.162409</v>
      </c>
      <c r="F56" s="82">
        <v>0</v>
      </c>
      <c r="G56" s="82"/>
      <c r="H56" s="5">
        <v>218.650829</v>
      </c>
      <c r="I56" s="5">
        <v>0</v>
      </c>
      <c r="J56" s="52">
        <v>0</v>
      </c>
      <c r="K56" s="5"/>
      <c r="L56" s="83">
        <f t="shared" si="10"/>
        <v>1716.974079</v>
      </c>
      <c r="M56" s="22"/>
      <c r="N56" s="83">
        <f t="shared" si="11"/>
        <v>1716.974079</v>
      </c>
      <c r="O56" s="22"/>
      <c r="P56" s="99">
        <f t="shared" si="12"/>
        <v>1716.974079</v>
      </c>
      <c r="Q56" s="83">
        <f t="shared" si="13"/>
        <v>0.27418940897476846</v>
      </c>
      <c r="R56" s="83"/>
      <c r="S56" s="83"/>
    </row>
    <row r="57" spans="1:21" s="119" customFormat="1" ht="31.5" customHeight="1">
      <c r="A57" s="118" t="s">
        <v>94</v>
      </c>
      <c r="B57" s="114">
        <v>1961.799971</v>
      </c>
      <c r="C57" s="78">
        <v>0</v>
      </c>
      <c r="D57" s="82">
        <v>0</v>
      </c>
      <c r="E57" s="82"/>
      <c r="F57" s="82"/>
      <c r="G57" s="82">
        <f>'[5]prog 2013'!G88/12</f>
        <v>0</v>
      </c>
      <c r="H57" s="78"/>
      <c r="I57" s="52">
        <v>0</v>
      </c>
      <c r="J57" s="83"/>
      <c r="K57" s="78"/>
      <c r="L57" s="52">
        <f t="shared" si="10"/>
        <v>1961.799971</v>
      </c>
      <c r="M57" s="87">
        <v>-1462.5597699999998</v>
      </c>
      <c r="N57" s="52">
        <f t="shared" si="11"/>
        <v>499.24020100000007</v>
      </c>
      <c r="O57" s="49"/>
      <c r="P57" s="55">
        <f t="shared" si="12"/>
        <v>499.24020100000007</v>
      </c>
      <c r="Q57" s="52">
        <f t="shared" si="13"/>
        <v>0.07972535946981796</v>
      </c>
      <c r="R57" s="52"/>
      <c r="S57" s="52"/>
      <c r="T57" s="2"/>
      <c r="U57" s="2"/>
    </row>
    <row r="58" spans="1:19" ht="19.5" customHeight="1">
      <c r="A58" s="105" t="s">
        <v>95</v>
      </c>
      <c r="B58" s="83">
        <f>SUM(B59:B60)</f>
        <v>797.527618</v>
      </c>
      <c r="C58" s="83">
        <f aca="true" t="shared" si="16" ref="C58:K58">C59+C60</f>
        <v>3786.1343906666666</v>
      </c>
      <c r="D58" s="120">
        <f t="shared" si="16"/>
        <v>0.568149</v>
      </c>
      <c r="E58" s="120">
        <f t="shared" si="16"/>
        <v>0.549715</v>
      </c>
      <c r="F58" s="120">
        <f t="shared" si="16"/>
        <v>0</v>
      </c>
      <c r="G58" s="120">
        <f t="shared" si="16"/>
        <v>3.37</v>
      </c>
      <c r="H58" s="83">
        <f t="shared" si="16"/>
        <v>326.236284</v>
      </c>
      <c r="I58" s="83">
        <f t="shared" si="16"/>
        <v>0</v>
      </c>
      <c r="J58" s="5">
        <f t="shared" si="16"/>
        <v>0</v>
      </c>
      <c r="K58" s="83">
        <f t="shared" si="16"/>
        <v>3694.165773</v>
      </c>
      <c r="L58" s="83">
        <f t="shared" si="10"/>
        <v>8608.551929666666</v>
      </c>
      <c r="M58" s="83">
        <f>M59+M60</f>
        <v>-10.053</v>
      </c>
      <c r="N58" s="83">
        <f t="shared" si="11"/>
        <v>8598.498929666666</v>
      </c>
      <c r="O58" s="22">
        <f>O59+O60</f>
        <v>-231.671883</v>
      </c>
      <c r="P58" s="99">
        <f t="shared" si="12"/>
        <v>8366.827046666665</v>
      </c>
      <c r="Q58" s="83">
        <f t="shared" si="13"/>
        <v>1.3361269636963693</v>
      </c>
      <c r="R58" s="83"/>
      <c r="S58" s="83"/>
    </row>
    <row r="59" spans="1:19" ht="19.5" customHeight="1">
      <c r="A59" s="116" t="s">
        <v>96</v>
      </c>
      <c r="B59" s="5">
        <v>565.855735</v>
      </c>
      <c r="C59" s="107">
        <v>3641.6163706666666</v>
      </c>
      <c r="D59" s="82">
        <v>0.568149</v>
      </c>
      <c r="E59" s="82">
        <v>0.549715</v>
      </c>
      <c r="F59" s="82">
        <v>0</v>
      </c>
      <c r="G59" s="82">
        <v>3.37</v>
      </c>
      <c r="H59" s="5">
        <v>326.236284</v>
      </c>
      <c r="I59" s="5">
        <v>0</v>
      </c>
      <c r="J59" s="83">
        <v>0</v>
      </c>
      <c r="K59" s="107">
        <v>3694.165773</v>
      </c>
      <c r="L59" s="83">
        <f t="shared" si="10"/>
        <v>8232.362026666666</v>
      </c>
      <c r="M59" s="83">
        <v>-10.053</v>
      </c>
      <c r="N59" s="83">
        <f t="shared" si="11"/>
        <v>8222.309026666666</v>
      </c>
      <c r="O59" s="22"/>
      <c r="P59" s="99">
        <f t="shared" si="12"/>
        <v>8222.309026666666</v>
      </c>
      <c r="Q59" s="83">
        <f t="shared" si="13"/>
        <v>1.3130483913552644</v>
      </c>
      <c r="R59" s="83"/>
      <c r="S59" s="83"/>
    </row>
    <row r="60" spans="1:19" ht="19.5" customHeight="1">
      <c r="A60" s="116" t="s">
        <v>97</v>
      </c>
      <c r="B60" s="5">
        <v>231.671883</v>
      </c>
      <c r="C60" s="107">
        <v>144.51801999999998</v>
      </c>
      <c r="D60" s="121"/>
      <c r="E60" s="121"/>
      <c r="F60" s="121"/>
      <c r="G60" s="121"/>
      <c r="H60" s="5"/>
      <c r="I60" s="83"/>
      <c r="J60" s="83"/>
      <c r="K60" s="107"/>
      <c r="L60" s="83">
        <f t="shared" si="10"/>
        <v>376.18990299999996</v>
      </c>
      <c r="M60" s="22"/>
      <c r="N60" s="83">
        <f t="shared" si="11"/>
        <v>376.18990299999996</v>
      </c>
      <c r="O60" s="22">
        <f>-B60</f>
        <v>-231.671883</v>
      </c>
      <c r="P60" s="99">
        <f t="shared" si="12"/>
        <v>144.51801999999995</v>
      </c>
      <c r="Q60" s="83">
        <f t="shared" si="13"/>
        <v>0.02307857234110507</v>
      </c>
      <c r="R60" s="83"/>
      <c r="S60" s="83"/>
    </row>
    <row r="61" spans="1:19" ht="23.25" customHeight="1">
      <c r="A61" s="105" t="s">
        <v>79</v>
      </c>
      <c r="B61" s="99">
        <f>B62+B63</f>
        <v>1708.0543010000001</v>
      </c>
      <c r="C61" s="99">
        <f>C62+C63</f>
        <v>822.555378</v>
      </c>
      <c r="D61" s="121">
        <v>0</v>
      </c>
      <c r="E61" s="121">
        <v>0</v>
      </c>
      <c r="F61" s="121"/>
      <c r="G61" s="121"/>
      <c r="H61" s="99">
        <f>H62+H63</f>
        <v>14.233101</v>
      </c>
      <c r="I61" s="83"/>
      <c r="J61" s="83">
        <f>J62+J63</f>
        <v>0</v>
      </c>
      <c r="K61" s="99">
        <f>K62+K63</f>
        <v>321.93841</v>
      </c>
      <c r="L61" s="83">
        <f t="shared" si="10"/>
        <v>2866.7811899999997</v>
      </c>
      <c r="M61" s="99">
        <f>M62+M63</f>
        <v>-39.73681</v>
      </c>
      <c r="N61" s="83">
        <f t="shared" si="11"/>
        <v>2827.04438</v>
      </c>
      <c r="O61" s="99">
        <f>O62+O63</f>
        <v>-2827.0443800000003</v>
      </c>
      <c r="P61" s="99">
        <f t="shared" si="12"/>
        <v>0</v>
      </c>
      <c r="Q61" s="83">
        <f t="shared" si="13"/>
        <v>0</v>
      </c>
      <c r="R61" s="83"/>
      <c r="S61" s="83"/>
    </row>
    <row r="62" spans="1:19" ht="15.75">
      <c r="A62" s="122" t="s">
        <v>98</v>
      </c>
      <c r="B62" s="123">
        <v>16.186433</v>
      </c>
      <c r="C62" s="107">
        <v>0</v>
      </c>
      <c r="D62" s="121">
        <v>0</v>
      </c>
      <c r="E62" s="121">
        <v>0</v>
      </c>
      <c r="F62" s="121"/>
      <c r="G62" s="121">
        <v>0</v>
      </c>
      <c r="H62" s="107">
        <v>0.507188</v>
      </c>
      <c r="I62" s="83"/>
      <c r="J62" s="83"/>
      <c r="K62" s="107"/>
      <c r="L62" s="124">
        <f t="shared" si="10"/>
        <v>16.693621</v>
      </c>
      <c r="M62" s="22"/>
      <c r="N62" s="83">
        <f t="shared" si="11"/>
        <v>16.693621</v>
      </c>
      <c r="O62" s="125">
        <f>-N62</f>
        <v>-16.693621</v>
      </c>
      <c r="P62" s="99"/>
      <c r="Q62" s="83">
        <f t="shared" si="13"/>
        <v>0</v>
      </c>
      <c r="R62" s="83"/>
      <c r="S62" s="83"/>
    </row>
    <row r="63" spans="1:19" ht="19.5" customHeight="1">
      <c r="A63" s="122" t="s">
        <v>99</v>
      </c>
      <c r="B63" s="107">
        <v>1691.867868</v>
      </c>
      <c r="C63" s="107">
        <v>822.555378</v>
      </c>
      <c r="D63" s="121">
        <v>0</v>
      </c>
      <c r="E63" s="121">
        <v>0</v>
      </c>
      <c r="F63" s="121"/>
      <c r="G63" s="121">
        <v>0</v>
      </c>
      <c r="H63" s="107">
        <v>13.725913</v>
      </c>
      <c r="I63" s="83"/>
      <c r="J63" s="52"/>
      <c r="K63" s="107">
        <v>321.93841</v>
      </c>
      <c r="L63" s="83">
        <f t="shared" si="10"/>
        <v>2850.0875690000003</v>
      </c>
      <c r="M63" s="87">
        <v>-39.73681</v>
      </c>
      <c r="N63" s="83">
        <f t="shared" si="11"/>
        <v>2810.3507590000004</v>
      </c>
      <c r="O63" s="22">
        <f>-N63</f>
        <v>-2810.3507590000004</v>
      </c>
      <c r="P63" s="99">
        <f>N63+O63</f>
        <v>0</v>
      </c>
      <c r="Q63" s="83">
        <f t="shared" si="13"/>
        <v>0</v>
      </c>
      <c r="R63" s="83"/>
      <c r="S63" s="83"/>
    </row>
    <row r="64" spans="1:19" ht="34.5" customHeight="1">
      <c r="A64" s="126" t="s">
        <v>100</v>
      </c>
      <c r="B64" s="107">
        <v>-175.997093</v>
      </c>
      <c r="C64" s="107">
        <v>-149.15209299999998</v>
      </c>
      <c r="D64" s="115">
        <v>-23.658148</v>
      </c>
      <c r="E64" s="115">
        <v>-9.200403</v>
      </c>
      <c r="F64" s="115">
        <v>-8.774535</v>
      </c>
      <c r="G64" s="115">
        <f>'[5]prog 2013'!G91/12</f>
        <v>0</v>
      </c>
      <c r="H64" s="107">
        <v>-17.546625</v>
      </c>
      <c r="I64" s="52"/>
      <c r="J64" s="107">
        <v>-0.000624</v>
      </c>
      <c r="K64" s="114"/>
      <c r="L64" s="52">
        <f t="shared" si="10"/>
        <v>-384.329521</v>
      </c>
      <c r="M64" s="49"/>
      <c r="N64" s="52">
        <f t="shared" si="11"/>
        <v>-384.329521</v>
      </c>
      <c r="O64" s="49"/>
      <c r="P64" s="55">
        <f>N64+O64</f>
        <v>-384.329521</v>
      </c>
      <c r="Q64" s="52">
        <f t="shared" si="13"/>
        <v>-0.06137488358351964</v>
      </c>
      <c r="R64" s="52"/>
      <c r="S64" s="52"/>
    </row>
    <row r="65" spans="1:19" ht="12" customHeight="1">
      <c r="A65" s="126"/>
      <c r="B65" s="114"/>
      <c r="C65" s="114"/>
      <c r="D65" s="115"/>
      <c r="E65" s="115"/>
      <c r="F65" s="115"/>
      <c r="G65" s="115"/>
      <c r="H65" s="72"/>
      <c r="I65" s="52"/>
      <c r="J65" s="114"/>
      <c r="K65" s="114"/>
      <c r="L65" s="52"/>
      <c r="M65" s="49"/>
      <c r="N65" s="52"/>
      <c r="O65" s="49"/>
      <c r="P65" s="55"/>
      <c r="Q65" s="52"/>
      <c r="R65" s="52"/>
      <c r="S65" s="52"/>
    </row>
    <row r="66" spans="1:22" ht="26.25" customHeight="1" thickBot="1">
      <c r="A66" s="127" t="s">
        <v>101</v>
      </c>
      <c r="B66" s="128">
        <f aca="true" t="shared" si="17" ref="B66:K66">B18-B45</f>
        <v>-10002.199772000014</v>
      </c>
      <c r="C66" s="128">
        <f t="shared" si="17"/>
        <v>618.7642010000054</v>
      </c>
      <c r="D66" s="129">
        <f t="shared" si="17"/>
        <v>584.6832250000007</v>
      </c>
      <c r="E66" s="129">
        <f t="shared" si="17"/>
        <v>-102.7568560000002</v>
      </c>
      <c r="F66" s="129">
        <f t="shared" si="17"/>
        <v>-708.7389469999998</v>
      </c>
      <c r="G66" s="129">
        <f t="shared" si="17"/>
        <v>-3.37</v>
      </c>
      <c r="H66" s="128">
        <f t="shared" si="17"/>
        <v>764.6283889999995</v>
      </c>
      <c r="I66" s="128">
        <f t="shared" si="17"/>
        <v>0</v>
      </c>
      <c r="J66" s="128">
        <f t="shared" si="17"/>
        <v>88.12026500000002</v>
      </c>
      <c r="K66" s="128">
        <f t="shared" si="17"/>
        <v>-316.43475299999955</v>
      </c>
      <c r="L66" s="128">
        <f>SUM(B66:K66)</f>
        <v>-9077.30424800001</v>
      </c>
      <c r="M66" s="130">
        <f>M18-M45</f>
        <v>0</v>
      </c>
      <c r="N66" s="128">
        <f>N18-N45</f>
        <v>-9077.304248000015</v>
      </c>
      <c r="O66" s="128">
        <f>O18-O45</f>
        <v>3055.7623550000003</v>
      </c>
      <c r="P66" s="128">
        <f>P18-P45</f>
        <v>-6021.541893000016</v>
      </c>
      <c r="Q66" s="131">
        <f>P66/$P$7*100</f>
        <v>-0.9616004300542984</v>
      </c>
      <c r="R66" s="132"/>
      <c r="S66" s="132"/>
      <c r="T66" s="43"/>
      <c r="V66" s="119"/>
    </row>
    <row r="67" spans="1:22" ht="16.5" customHeight="1" thickTop="1">
      <c r="A67" s="136"/>
      <c r="B67" s="72"/>
      <c r="C67" s="72"/>
      <c r="D67" s="73"/>
      <c r="E67" s="73"/>
      <c r="F67" s="73"/>
      <c r="G67" s="73"/>
      <c r="H67" s="72"/>
      <c r="I67" s="72"/>
      <c r="J67" s="72"/>
      <c r="K67" s="72"/>
      <c r="L67" s="72"/>
      <c r="M67" s="134"/>
      <c r="N67" s="72"/>
      <c r="O67" s="72"/>
      <c r="P67" s="72"/>
      <c r="Q67" s="132"/>
      <c r="R67" s="132"/>
      <c r="S67" s="132"/>
      <c r="T67" s="43"/>
      <c r="V67" s="119"/>
    </row>
    <row r="68" spans="1:22" ht="10.5" customHeight="1">
      <c r="A68" s="136"/>
      <c r="B68" s="67"/>
      <c r="C68" s="67"/>
      <c r="D68" s="73"/>
      <c r="E68" s="73"/>
      <c r="F68" s="73"/>
      <c r="G68" s="73"/>
      <c r="H68" s="72"/>
      <c r="I68" s="72"/>
      <c r="J68" s="72"/>
      <c r="K68" s="72"/>
      <c r="L68" s="72"/>
      <c r="M68" s="134"/>
      <c r="N68" s="72"/>
      <c r="O68" s="72"/>
      <c r="P68" s="72"/>
      <c r="Q68" s="132"/>
      <c r="R68" s="132"/>
      <c r="S68" s="132"/>
      <c r="T68" s="43"/>
      <c r="V68" s="119"/>
    </row>
    <row r="69" spans="1:22" ht="12" customHeight="1" thickBot="1">
      <c r="A69" s="136"/>
      <c r="B69" s="72"/>
      <c r="C69" s="72"/>
      <c r="D69" s="73"/>
      <c r="E69" s="73"/>
      <c r="F69" s="73"/>
      <c r="G69" s="73"/>
      <c r="H69" s="72"/>
      <c r="I69" s="72"/>
      <c r="J69" s="72"/>
      <c r="K69" s="72"/>
      <c r="L69" s="72"/>
      <c r="M69" s="134"/>
      <c r="N69" s="72"/>
      <c r="O69" s="72"/>
      <c r="P69" s="72"/>
      <c r="Q69" s="132"/>
      <c r="R69" s="132"/>
      <c r="S69" s="132"/>
      <c r="T69" s="43"/>
      <c r="V69" s="119"/>
    </row>
    <row r="70" spans="1:22" ht="30.75" customHeight="1" thickTop="1">
      <c r="A70" s="152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37"/>
      <c r="S70" s="137"/>
      <c r="V70" s="119"/>
    </row>
    <row r="71" spans="1:22" ht="23.25" customHeight="1">
      <c r="A71" s="136"/>
      <c r="B71" s="138"/>
      <c r="C71" s="137"/>
      <c r="D71" s="139"/>
      <c r="E71" s="138"/>
      <c r="F71" s="138"/>
      <c r="G71" s="139"/>
      <c r="H71" s="140"/>
      <c r="I71" s="137"/>
      <c r="J71" s="137"/>
      <c r="K71" s="141"/>
      <c r="L71" s="137"/>
      <c r="M71" s="137"/>
      <c r="N71" s="137"/>
      <c r="O71" s="137"/>
      <c r="P71" s="137"/>
      <c r="Q71" s="137"/>
      <c r="R71" s="137"/>
      <c r="S71" s="137"/>
      <c r="V71" s="119"/>
    </row>
    <row r="72" spans="1:22" ht="13.5" customHeight="1" outlineLevel="1">
      <c r="A72" s="133"/>
      <c r="B72" s="142"/>
      <c r="C72" s="72"/>
      <c r="D72" s="73"/>
      <c r="E72" s="142"/>
      <c r="F72" s="142"/>
      <c r="G72" s="73"/>
      <c r="H72" s="140"/>
      <c r="I72" s="72"/>
      <c r="J72" s="72"/>
      <c r="K72" s="72"/>
      <c r="L72" s="72"/>
      <c r="M72" s="72"/>
      <c r="N72" s="72"/>
      <c r="O72" s="72"/>
      <c r="P72" s="72"/>
      <c r="Q72" s="135"/>
      <c r="R72" s="135"/>
      <c r="S72" s="135"/>
      <c r="V72" s="119"/>
    </row>
    <row r="73" spans="1:22" ht="18.75" customHeight="1" outlineLevel="1">
      <c r="A73" s="133"/>
      <c r="B73" s="142"/>
      <c r="C73" s="72"/>
      <c r="D73" s="73"/>
      <c r="E73" s="142"/>
      <c r="F73" s="142"/>
      <c r="G73" s="73"/>
      <c r="H73" s="140"/>
      <c r="I73" s="72"/>
      <c r="J73" s="72"/>
      <c r="K73" s="72"/>
      <c r="L73" s="72"/>
      <c r="M73" s="72"/>
      <c r="N73" s="72"/>
      <c r="O73" s="72"/>
      <c r="P73" s="72"/>
      <c r="Q73" s="135"/>
      <c r="R73" s="135"/>
      <c r="S73" s="135"/>
      <c r="V73" s="119"/>
    </row>
    <row r="74" spans="1:22" ht="18.75" customHeight="1" outlineLevel="1">
      <c r="A74" s="133"/>
      <c r="B74" s="142"/>
      <c r="C74" s="72"/>
      <c r="D74" s="73"/>
      <c r="E74" s="142"/>
      <c r="F74" s="142"/>
      <c r="G74" s="73"/>
      <c r="H74" s="72"/>
      <c r="I74" s="72"/>
      <c r="J74" s="72"/>
      <c r="K74" s="72"/>
      <c r="L74" s="72"/>
      <c r="M74" s="72"/>
      <c r="N74" s="72"/>
      <c r="O74" s="72"/>
      <c r="P74" s="72"/>
      <c r="Q74" s="135"/>
      <c r="R74" s="135"/>
      <c r="S74" s="135"/>
      <c r="V74" s="119"/>
    </row>
    <row r="75" spans="1:22" ht="18.75" customHeight="1" outlineLevel="1">
      <c r="A75" s="133"/>
      <c r="B75" s="142"/>
      <c r="C75" s="72"/>
      <c r="D75" s="73"/>
      <c r="E75" s="142"/>
      <c r="F75" s="142"/>
      <c r="G75" s="73"/>
      <c r="H75" s="72"/>
      <c r="I75" s="72"/>
      <c r="J75" s="72"/>
      <c r="K75" s="72"/>
      <c r="L75" s="72"/>
      <c r="M75" s="72"/>
      <c r="N75" s="72"/>
      <c r="O75" s="72"/>
      <c r="P75" s="72"/>
      <c r="Q75" s="135"/>
      <c r="R75" s="135"/>
      <c r="S75" s="135"/>
      <c r="V75" s="119"/>
    </row>
    <row r="76" spans="1:22" ht="18.75" customHeight="1" outlineLevel="1">
      <c r="A76" s="133"/>
      <c r="B76" s="142"/>
      <c r="C76" s="72"/>
      <c r="D76" s="73"/>
      <c r="E76" s="142"/>
      <c r="F76" s="142"/>
      <c r="G76" s="73"/>
      <c r="H76" s="72"/>
      <c r="I76" s="72"/>
      <c r="J76" s="72"/>
      <c r="K76" s="72"/>
      <c r="L76" s="72"/>
      <c r="M76" s="72"/>
      <c r="N76" s="72"/>
      <c r="O76" s="72"/>
      <c r="P76" s="72"/>
      <c r="Q76" s="135"/>
      <c r="R76" s="135"/>
      <c r="S76" s="135"/>
      <c r="V76" s="119"/>
    </row>
    <row r="77" spans="1:22" ht="22.5" customHeight="1" outlineLevel="1">
      <c r="A77" s="133"/>
      <c r="B77" s="142"/>
      <c r="C77" s="72"/>
      <c r="D77" s="73"/>
      <c r="E77" s="142"/>
      <c r="F77" s="142"/>
      <c r="G77" s="73"/>
      <c r="H77" s="72"/>
      <c r="I77" s="72"/>
      <c r="J77" s="72"/>
      <c r="K77" s="72"/>
      <c r="L77" s="72"/>
      <c r="M77" s="72"/>
      <c r="N77" s="72"/>
      <c r="O77" s="72"/>
      <c r="P77" s="72"/>
      <c r="Q77" s="135"/>
      <c r="R77" s="135"/>
      <c r="S77" s="135"/>
      <c r="V77" s="119"/>
    </row>
    <row r="78" spans="1:22" ht="15.75">
      <c r="A78" s="143"/>
      <c r="B78" s="142"/>
      <c r="C78" s="72"/>
      <c r="D78" s="73"/>
      <c r="E78" s="142"/>
      <c r="F78" s="142"/>
      <c r="G78" s="73"/>
      <c r="H78" s="72"/>
      <c r="I78" s="72"/>
      <c r="J78" s="72"/>
      <c r="K78" s="144"/>
      <c r="L78" s="72"/>
      <c r="M78" s="72"/>
      <c r="N78" s="72"/>
      <c r="O78" s="72"/>
      <c r="P78" s="72"/>
      <c r="Q78" s="132"/>
      <c r="R78" s="132"/>
      <c r="S78" s="132"/>
      <c r="V78" s="119"/>
    </row>
    <row r="79" spans="1:22" ht="15.75">
      <c r="A79" s="145"/>
      <c r="B79" s="142"/>
      <c r="C79" s="142"/>
      <c r="D79" s="142"/>
      <c r="E79" s="142"/>
      <c r="F79" s="142"/>
      <c r="G79" s="142"/>
      <c r="H79" s="142"/>
      <c r="I79" s="142"/>
      <c r="J79" s="142"/>
      <c r="K79" s="144"/>
      <c r="L79" s="72"/>
      <c r="M79" s="72"/>
      <c r="N79" s="72"/>
      <c r="O79" s="72"/>
      <c r="P79" s="72"/>
      <c r="Q79" s="132"/>
      <c r="R79" s="132"/>
      <c r="S79" s="132"/>
      <c r="V79" s="119"/>
    </row>
    <row r="80" spans="1:22" ht="15.75">
      <c r="A80" s="145"/>
      <c r="B80" s="72"/>
      <c r="C80" s="72"/>
      <c r="D80" s="73"/>
      <c r="E80" s="73"/>
      <c r="F80" s="73"/>
      <c r="G80" s="73"/>
      <c r="H80" s="72"/>
      <c r="I80" s="72"/>
      <c r="J80" s="72"/>
      <c r="K80" s="144"/>
      <c r="L80" s="72"/>
      <c r="M80" s="72"/>
      <c r="N80" s="72"/>
      <c r="O80" s="72"/>
      <c r="P80" s="72"/>
      <c r="Q80" s="132"/>
      <c r="R80" s="132"/>
      <c r="S80" s="132"/>
      <c r="V80" s="119"/>
    </row>
    <row r="81" spans="1:22" ht="21.75" customHeight="1">
      <c r="A81" s="133"/>
      <c r="B81" s="72"/>
      <c r="C81" s="72"/>
      <c r="D81" s="73"/>
      <c r="E81" s="73"/>
      <c r="F81" s="73"/>
      <c r="G81" s="73"/>
      <c r="H81" s="72"/>
      <c r="I81" s="72"/>
      <c r="J81" s="72"/>
      <c r="K81" s="72"/>
      <c r="L81" s="72"/>
      <c r="M81" s="72"/>
      <c r="N81" s="72"/>
      <c r="O81" s="72"/>
      <c r="P81" s="72"/>
      <c r="Q81" s="132"/>
      <c r="R81" s="132"/>
      <c r="S81" s="132"/>
      <c r="U81" s="72"/>
      <c r="V81" s="119"/>
    </row>
    <row r="82" spans="1:22" ht="24.75" customHeight="1">
      <c r="A82" s="133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132"/>
      <c r="R82" s="132"/>
      <c r="S82" s="132"/>
      <c r="V82" s="119"/>
    </row>
    <row r="83" spans="2:19" ht="19.5" customHeight="1">
      <c r="B83" s="80"/>
      <c r="C83" s="146"/>
      <c r="D83" s="58"/>
      <c r="E83" s="58"/>
      <c r="F83" s="58"/>
      <c r="G83" s="58"/>
      <c r="I83" s="80"/>
      <c r="J83" s="80"/>
      <c r="K83" s="80"/>
      <c r="L83" s="147"/>
      <c r="M83" s="80"/>
      <c r="N83" s="147"/>
      <c r="O83" s="80"/>
      <c r="P83" s="147"/>
      <c r="Q83" s="148"/>
      <c r="R83" s="148"/>
      <c r="S83" s="148"/>
    </row>
    <row r="84" spans="2:19" ht="19.5" customHeight="1">
      <c r="B84" s="80"/>
      <c r="C84" s="146"/>
      <c r="D84" s="58"/>
      <c r="E84" s="58"/>
      <c r="F84" s="58"/>
      <c r="G84" s="58"/>
      <c r="H84" s="80"/>
      <c r="I84" s="80"/>
      <c r="J84" s="80"/>
      <c r="K84" s="80"/>
      <c r="L84" s="147"/>
      <c r="M84" s="80"/>
      <c r="N84" s="147"/>
      <c r="O84" s="80"/>
      <c r="P84" s="147"/>
      <c r="Q84" s="148"/>
      <c r="R84" s="148"/>
      <c r="S84" s="148"/>
    </row>
    <row r="85" spans="2:19" ht="19.5" customHeight="1">
      <c r="B85" s="80"/>
      <c r="C85" s="146"/>
      <c r="D85" s="58"/>
      <c r="E85" s="58"/>
      <c r="F85" s="58"/>
      <c r="G85" s="58"/>
      <c r="H85" s="80"/>
      <c r="I85" s="80"/>
      <c r="J85" s="80"/>
      <c r="K85" s="80"/>
      <c r="L85" s="147"/>
      <c r="M85" s="80"/>
      <c r="N85" s="147"/>
      <c r="O85" s="80"/>
      <c r="P85" s="147"/>
      <c r="Q85" s="148"/>
      <c r="R85" s="148"/>
      <c r="S85" s="148"/>
    </row>
    <row r="86" spans="2:19" ht="19.5" customHeight="1">
      <c r="B86" s="80"/>
      <c r="C86" s="146"/>
      <c r="D86" s="58"/>
      <c r="E86" s="58"/>
      <c r="F86" s="58"/>
      <c r="G86" s="58"/>
      <c r="H86" s="80"/>
      <c r="I86" s="80"/>
      <c r="J86" s="80"/>
      <c r="K86" s="80"/>
      <c r="L86" s="147"/>
      <c r="M86" s="80"/>
      <c r="N86" s="147"/>
      <c r="O86" s="80"/>
      <c r="P86" s="147"/>
      <c r="Q86" s="148"/>
      <c r="R86" s="148"/>
      <c r="S86" s="148"/>
    </row>
    <row r="87" spans="2:19" ht="19.5" customHeight="1">
      <c r="B87" s="80"/>
      <c r="C87" s="146"/>
      <c r="D87" s="58"/>
      <c r="E87" s="58"/>
      <c r="F87" s="58"/>
      <c r="G87" s="58"/>
      <c r="H87" s="80"/>
      <c r="I87" s="80"/>
      <c r="J87" s="80"/>
      <c r="K87" s="80"/>
      <c r="L87" s="147"/>
      <c r="M87" s="80"/>
      <c r="N87" s="147"/>
      <c r="O87" s="80"/>
      <c r="P87" s="147"/>
      <c r="Q87" s="148"/>
      <c r="R87" s="148"/>
      <c r="S87" s="148"/>
    </row>
    <row r="88" spans="2:19" ht="19.5" customHeight="1">
      <c r="B88" s="80"/>
      <c r="C88" s="146"/>
      <c r="D88" s="58"/>
      <c r="E88" s="58"/>
      <c r="F88" s="58"/>
      <c r="G88" s="58"/>
      <c r="H88" s="80"/>
      <c r="I88" s="80"/>
      <c r="J88" s="80"/>
      <c r="K88" s="80"/>
      <c r="L88" s="147"/>
      <c r="M88" s="80"/>
      <c r="N88" s="147"/>
      <c r="O88" s="80"/>
      <c r="P88" s="147"/>
      <c r="Q88" s="148"/>
      <c r="R88" s="148"/>
      <c r="S88" s="148"/>
    </row>
    <row r="89" spans="2:19" ht="19.5" customHeight="1">
      <c r="B89" s="80"/>
      <c r="C89" s="146"/>
      <c r="D89" s="58"/>
      <c r="E89" s="58"/>
      <c r="F89" s="58"/>
      <c r="G89" s="58"/>
      <c r="H89" s="80"/>
      <c r="I89" s="80"/>
      <c r="J89" s="80"/>
      <c r="K89" s="80"/>
      <c r="L89" s="147"/>
      <c r="M89" s="80"/>
      <c r="N89" s="147"/>
      <c r="O89" s="80"/>
      <c r="P89" s="147"/>
      <c r="Q89" s="148"/>
      <c r="R89" s="148"/>
      <c r="S89" s="148"/>
    </row>
    <row r="90" spans="2:19" ht="19.5" customHeight="1">
      <c r="B90" s="80"/>
      <c r="C90" s="146"/>
      <c r="D90" s="58"/>
      <c r="E90" s="58"/>
      <c r="F90" s="58"/>
      <c r="G90" s="58"/>
      <c r="H90" s="80"/>
      <c r="I90" s="80"/>
      <c r="J90" s="80"/>
      <c r="K90" s="80"/>
      <c r="L90" s="147"/>
      <c r="M90" s="80"/>
      <c r="N90" s="147"/>
      <c r="O90" s="80"/>
      <c r="P90" s="147"/>
      <c r="Q90" s="148"/>
      <c r="R90" s="148"/>
      <c r="S90" s="148"/>
    </row>
    <row r="91" spans="2:19" ht="19.5" customHeight="1">
      <c r="B91" s="80"/>
      <c r="C91" s="146"/>
      <c r="D91" s="58"/>
      <c r="E91" s="58"/>
      <c r="F91" s="58"/>
      <c r="G91" s="58"/>
      <c r="H91" s="80"/>
      <c r="I91" s="80"/>
      <c r="J91" s="80"/>
      <c r="K91" s="80"/>
      <c r="L91" s="147"/>
      <c r="M91" s="80"/>
      <c r="N91" s="147"/>
      <c r="O91" s="80"/>
      <c r="P91" s="147"/>
      <c r="Q91" s="148"/>
      <c r="R91" s="148"/>
      <c r="S91" s="148"/>
    </row>
    <row r="92" spans="2:19" ht="19.5" customHeight="1">
      <c r="B92" s="80"/>
      <c r="C92" s="146"/>
      <c r="D92" s="58"/>
      <c r="E92" s="58"/>
      <c r="F92" s="58"/>
      <c r="G92" s="58"/>
      <c r="H92" s="80"/>
      <c r="I92" s="80"/>
      <c r="J92" s="80"/>
      <c r="K92" s="80"/>
      <c r="L92" s="147"/>
      <c r="M92" s="80"/>
      <c r="N92" s="147"/>
      <c r="O92" s="80"/>
      <c r="P92" s="147"/>
      <c r="Q92" s="148"/>
      <c r="R92" s="148"/>
      <c r="S92" s="148"/>
    </row>
    <row r="93" spans="2:19" ht="19.5" customHeight="1">
      <c r="B93" s="80"/>
      <c r="C93" s="146"/>
      <c r="D93" s="58"/>
      <c r="E93" s="58"/>
      <c r="F93" s="58"/>
      <c r="G93" s="58"/>
      <c r="H93" s="80"/>
      <c r="I93" s="80"/>
      <c r="J93" s="80"/>
      <c r="K93" s="80"/>
      <c r="L93" s="147"/>
      <c r="M93" s="80"/>
      <c r="N93" s="147"/>
      <c r="O93" s="80"/>
      <c r="P93" s="147"/>
      <c r="Q93" s="148"/>
      <c r="R93" s="148"/>
      <c r="S93" s="148"/>
    </row>
    <row r="94" spans="2:19" ht="19.5" customHeight="1">
      <c r="B94" s="80"/>
      <c r="C94" s="146"/>
      <c r="D94" s="58"/>
      <c r="E94" s="58"/>
      <c r="F94" s="58"/>
      <c r="G94" s="58"/>
      <c r="H94" s="80"/>
      <c r="I94" s="80"/>
      <c r="J94" s="80"/>
      <c r="K94" s="80"/>
      <c r="L94" s="147"/>
      <c r="M94" s="80"/>
      <c r="N94" s="147"/>
      <c r="O94" s="80"/>
      <c r="P94" s="147"/>
      <c r="Q94" s="148"/>
      <c r="R94" s="148"/>
      <c r="S94" s="148"/>
    </row>
    <row r="95" spans="2:19" ht="19.5" customHeight="1">
      <c r="B95" s="80"/>
      <c r="C95" s="146"/>
      <c r="D95" s="58"/>
      <c r="E95" s="58"/>
      <c r="F95" s="58"/>
      <c r="G95" s="58"/>
      <c r="H95" s="80"/>
      <c r="I95" s="80"/>
      <c r="J95" s="80"/>
      <c r="K95" s="80"/>
      <c r="L95" s="147"/>
      <c r="M95" s="80"/>
      <c r="N95" s="147"/>
      <c r="O95" s="80"/>
      <c r="P95" s="147"/>
      <c r="Q95" s="148"/>
      <c r="R95" s="148"/>
      <c r="S95" s="148"/>
    </row>
    <row r="96" spans="2:19" ht="19.5" customHeight="1">
      <c r="B96" s="80"/>
      <c r="C96" s="146"/>
      <c r="D96" s="58"/>
      <c r="E96" s="58"/>
      <c r="F96" s="58"/>
      <c r="G96" s="58"/>
      <c r="H96" s="80"/>
      <c r="I96" s="80"/>
      <c r="J96" s="80"/>
      <c r="K96" s="80"/>
      <c r="L96" s="147"/>
      <c r="M96" s="80"/>
      <c r="N96" s="147"/>
      <c r="O96" s="80"/>
      <c r="P96" s="147"/>
      <c r="Q96" s="148"/>
      <c r="R96" s="148"/>
      <c r="S96" s="148"/>
    </row>
    <row r="97" spans="2:19" ht="19.5" customHeight="1">
      <c r="B97" s="80"/>
      <c r="C97" s="146"/>
      <c r="D97" s="58"/>
      <c r="E97" s="58"/>
      <c r="F97" s="58"/>
      <c r="G97" s="58"/>
      <c r="H97" s="80"/>
      <c r="I97" s="80"/>
      <c r="J97" s="80"/>
      <c r="K97" s="80"/>
      <c r="L97" s="147"/>
      <c r="M97" s="80"/>
      <c r="N97" s="147"/>
      <c r="O97" s="80"/>
      <c r="P97" s="147"/>
      <c r="Q97" s="148"/>
      <c r="R97" s="148"/>
      <c r="S97" s="148"/>
    </row>
    <row r="98" spans="2:19" ht="19.5" customHeight="1">
      <c r="B98" s="80"/>
      <c r="C98" s="146"/>
      <c r="D98" s="58"/>
      <c r="E98" s="58"/>
      <c r="F98" s="58"/>
      <c r="G98" s="58"/>
      <c r="H98" s="80"/>
      <c r="I98" s="80"/>
      <c r="J98" s="80"/>
      <c r="K98" s="80"/>
      <c r="L98" s="147"/>
      <c r="M98" s="80"/>
      <c r="N98" s="147"/>
      <c r="O98" s="80"/>
      <c r="P98" s="147"/>
      <c r="Q98" s="148"/>
      <c r="R98" s="148"/>
      <c r="S98" s="148"/>
    </row>
    <row r="99" spans="2:19" ht="19.5" customHeight="1">
      <c r="B99" s="80"/>
      <c r="C99" s="146"/>
      <c r="D99" s="58"/>
      <c r="E99" s="58"/>
      <c r="F99" s="58"/>
      <c r="G99" s="58"/>
      <c r="H99" s="80"/>
      <c r="I99" s="80"/>
      <c r="J99" s="80"/>
      <c r="K99" s="80"/>
      <c r="L99" s="147"/>
      <c r="M99" s="80"/>
      <c r="N99" s="147"/>
      <c r="O99" s="80"/>
      <c r="P99" s="147"/>
      <c r="Q99" s="148"/>
      <c r="R99" s="148"/>
      <c r="S99" s="148"/>
    </row>
    <row r="100" spans="2:19" ht="19.5" customHeight="1">
      <c r="B100" s="80"/>
      <c r="C100" s="146"/>
      <c r="D100" s="58"/>
      <c r="E100" s="58"/>
      <c r="F100" s="58"/>
      <c r="G100" s="58"/>
      <c r="H100" s="80"/>
      <c r="I100" s="80"/>
      <c r="J100" s="80"/>
      <c r="K100" s="80"/>
      <c r="L100" s="147"/>
      <c r="M100" s="80"/>
      <c r="N100" s="147"/>
      <c r="O100" s="80"/>
      <c r="P100" s="147"/>
      <c r="Q100" s="148"/>
      <c r="R100" s="148"/>
      <c r="S100" s="148"/>
    </row>
    <row r="101" spans="2:19" ht="19.5" customHeight="1">
      <c r="B101" s="80"/>
      <c r="C101" s="146"/>
      <c r="D101" s="58"/>
      <c r="E101" s="58"/>
      <c r="F101" s="58"/>
      <c r="G101" s="58"/>
      <c r="H101" s="80"/>
      <c r="I101" s="80"/>
      <c r="J101" s="80"/>
      <c r="K101" s="80"/>
      <c r="L101" s="147"/>
      <c r="M101" s="80"/>
      <c r="N101" s="147"/>
      <c r="O101" s="80"/>
      <c r="P101" s="147"/>
      <c r="Q101" s="148"/>
      <c r="R101" s="148"/>
      <c r="S101" s="148"/>
    </row>
    <row r="102" spans="2:19" ht="19.5" customHeight="1">
      <c r="B102" s="80"/>
      <c r="C102" s="146"/>
      <c r="D102" s="58"/>
      <c r="E102" s="58"/>
      <c r="F102" s="58"/>
      <c r="G102" s="58"/>
      <c r="H102" s="80"/>
      <c r="I102" s="80"/>
      <c r="J102" s="80"/>
      <c r="K102" s="80"/>
      <c r="L102" s="147"/>
      <c r="M102" s="80"/>
      <c r="N102" s="147"/>
      <c r="O102" s="80"/>
      <c r="P102" s="147"/>
      <c r="Q102" s="148"/>
      <c r="R102" s="148"/>
      <c r="S102" s="148"/>
    </row>
    <row r="103" spans="2:19" ht="19.5" customHeight="1">
      <c r="B103" s="80"/>
      <c r="C103" s="146"/>
      <c r="D103" s="58"/>
      <c r="E103" s="58"/>
      <c r="F103" s="58"/>
      <c r="G103" s="58"/>
      <c r="H103" s="80"/>
      <c r="I103" s="80"/>
      <c r="J103" s="80"/>
      <c r="K103" s="80"/>
      <c r="L103" s="147"/>
      <c r="M103" s="80"/>
      <c r="N103" s="147"/>
      <c r="O103" s="80"/>
      <c r="P103" s="147"/>
      <c r="Q103" s="148"/>
      <c r="R103" s="148"/>
      <c r="S103" s="148"/>
    </row>
    <row r="104" spans="2:19" ht="19.5" customHeight="1">
      <c r="B104" s="80"/>
      <c r="C104" s="146"/>
      <c r="D104" s="58"/>
      <c r="E104" s="58"/>
      <c r="F104" s="58"/>
      <c r="G104" s="58"/>
      <c r="H104" s="80"/>
      <c r="I104" s="80"/>
      <c r="J104" s="80"/>
      <c r="K104" s="80"/>
      <c r="L104" s="147"/>
      <c r="M104" s="80"/>
      <c r="N104" s="147"/>
      <c r="O104" s="80"/>
      <c r="P104" s="147"/>
      <c r="Q104" s="148"/>
      <c r="R104" s="148"/>
      <c r="S104" s="148"/>
    </row>
    <row r="105" spans="2:19" ht="19.5" customHeight="1">
      <c r="B105" s="80"/>
      <c r="C105" s="146"/>
      <c r="D105" s="58"/>
      <c r="E105" s="58"/>
      <c r="F105" s="58"/>
      <c r="G105" s="58"/>
      <c r="H105" s="80"/>
      <c r="I105" s="80"/>
      <c r="J105" s="80"/>
      <c r="K105" s="80"/>
      <c r="L105" s="147"/>
      <c r="M105" s="80"/>
      <c r="N105" s="147"/>
      <c r="O105" s="80"/>
      <c r="P105" s="147"/>
      <c r="Q105" s="148"/>
      <c r="R105" s="148"/>
      <c r="S105" s="148"/>
    </row>
    <row r="106" spans="2:19" ht="19.5" customHeight="1">
      <c r="B106" s="80"/>
      <c r="C106" s="146"/>
      <c r="D106" s="58"/>
      <c r="E106" s="58"/>
      <c r="F106" s="58"/>
      <c r="G106" s="58"/>
      <c r="H106" s="80"/>
      <c r="I106" s="80"/>
      <c r="J106" s="80"/>
      <c r="K106" s="80"/>
      <c r="L106" s="147"/>
      <c r="M106" s="80"/>
      <c r="N106" s="147"/>
      <c r="O106" s="80"/>
      <c r="P106" s="147"/>
      <c r="Q106" s="148"/>
      <c r="R106" s="148"/>
      <c r="S106" s="148"/>
    </row>
    <row r="107" spans="2:19" ht="19.5" customHeight="1">
      <c r="B107" s="80"/>
      <c r="C107" s="146"/>
      <c r="D107" s="58"/>
      <c r="E107" s="58"/>
      <c r="F107" s="58"/>
      <c r="G107" s="58"/>
      <c r="H107" s="80"/>
      <c r="I107" s="80"/>
      <c r="J107" s="80"/>
      <c r="K107" s="80"/>
      <c r="L107" s="147"/>
      <c r="M107" s="80"/>
      <c r="N107" s="147"/>
      <c r="O107" s="80"/>
      <c r="P107" s="147"/>
      <c r="Q107" s="148"/>
      <c r="R107" s="148"/>
      <c r="S107" s="148"/>
    </row>
    <row r="108" spans="2:19" ht="19.5" customHeight="1">
      <c r="B108" s="80"/>
      <c r="C108" s="146"/>
      <c r="D108" s="58"/>
      <c r="E108" s="58"/>
      <c r="F108" s="58"/>
      <c r="G108" s="58"/>
      <c r="H108" s="80"/>
      <c r="I108" s="80"/>
      <c r="J108" s="80"/>
      <c r="K108" s="80"/>
      <c r="L108" s="147"/>
      <c r="M108" s="80"/>
      <c r="N108" s="147"/>
      <c r="O108" s="80"/>
      <c r="P108" s="147"/>
      <c r="Q108" s="148"/>
      <c r="R108" s="148"/>
      <c r="S108" s="148"/>
    </row>
    <row r="109" spans="2:19" ht="19.5" customHeight="1">
      <c r="B109" s="80"/>
      <c r="C109" s="146"/>
      <c r="D109" s="58"/>
      <c r="E109" s="58"/>
      <c r="F109" s="58"/>
      <c r="G109" s="58"/>
      <c r="H109" s="80"/>
      <c r="I109" s="80"/>
      <c r="J109" s="80"/>
      <c r="K109" s="80"/>
      <c r="L109" s="147"/>
      <c r="M109" s="80"/>
      <c r="N109" s="147"/>
      <c r="O109" s="80"/>
      <c r="P109" s="147"/>
      <c r="Q109" s="148"/>
      <c r="R109" s="148"/>
      <c r="S109" s="148"/>
    </row>
    <row r="110" spans="2:19" ht="19.5" customHeight="1">
      <c r="B110" s="80"/>
      <c r="C110" s="146"/>
      <c r="D110" s="58"/>
      <c r="E110" s="58"/>
      <c r="F110" s="58"/>
      <c r="G110" s="58"/>
      <c r="H110" s="80"/>
      <c r="I110" s="80"/>
      <c r="J110" s="80"/>
      <c r="K110" s="80"/>
      <c r="L110" s="147"/>
      <c r="M110" s="80"/>
      <c r="N110" s="147"/>
      <c r="O110" s="80"/>
      <c r="P110" s="147"/>
      <c r="Q110" s="148"/>
      <c r="R110" s="148"/>
      <c r="S110" s="148"/>
    </row>
    <row r="111" spans="2:19" ht="19.5" customHeight="1">
      <c r="B111" s="80"/>
      <c r="C111" s="146"/>
      <c r="D111" s="58"/>
      <c r="E111" s="58"/>
      <c r="F111" s="58"/>
      <c r="G111" s="58"/>
      <c r="H111" s="80"/>
      <c r="I111" s="80"/>
      <c r="J111" s="80"/>
      <c r="K111" s="80"/>
      <c r="L111" s="147"/>
      <c r="M111" s="80"/>
      <c r="N111" s="147"/>
      <c r="O111" s="80"/>
      <c r="P111" s="147"/>
      <c r="Q111" s="148"/>
      <c r="R111" s="148"/>
      <c r="S111" s="148"/>
    </row>
    <row r="112" spans="2:19" ht="19.5" customHeight="1">
      <c r="B112" s="80"/>
      <c r="C112" s="146"/>
      <c r="D112" s="58"/>
      <c r="E112" s="58"/>
      <c r="F112" s="58"/>
      <c r="G112" s="58"/>
      <c r="H112" s="80"/>
      <c r="I112" s="80"/>
      <c r="J112" s="80"/>
      <c r="K112" s="80"/>
      <c r="L112" s="147"/>
      <c r="M112" s="80"/>
      <c r="N112" s="147"/>
      <c r="O112" s="80"/>
      <c r="P112" s="147"/>
      <c r="Q112" s="148"/>
      <c r="R112" s="148"/>
      <c r="S112" s="148"/>
    </row>
    <row r="113" spans="2:19" ht="19.5" customHeight="1">
      <c r="B113" s="80"/>
      <c r="C113" s="146"/>
      <c r="D113" s="58"/>
      <c r="E113" s="58"/>
      <c r="F113" s="58"/>
      <c r="G113" s="58"/>
      <c r="H113" s="80"/>
      <c r="I113" s="80"/>
      <c r="J113" s="80"/>
      <c r="K113" s="80"/>
      <c r="L113" s="147"/>
      <c r="M113" s="80"/>
      <c r="N113" s="147"/>
      <c r="O113" s="80"/>
      <c r="P113" s="147"/>
      <c r="Q113" s="148"/>
      <c r="R113" s="148"/>
      <c r="S113" s="148"/>
    </row>
    <row r="114" spans="2:19" ht="19.5" customHeight="1">
      <c r="B114" s="80"/>
      <c r="C114" s="146"/>
      <c r="D114" s="58"/>
      <c r="E114" s="58"/>
      <c r="F114" s="58"/>
      <c r="G114" s="58"/>
      <c r="H114" s="80"/>
      <c r="I114" s="80"/>
      <c r="J114" s="80"/>
      <c r="K114" s="80"/>
      <c r="L114" s="147"/>
      <c r="M114" s="80"/>
      <c r="N114" s="147"/>
      <c r="O114" s="80"/>
      <c r="P114" s="147"/>
      <c r="Q114" s="148"/>
      <c r="R114" s="148"/>
      <c r="S114" s="148"/>
    </row>
    <row r="115" spans="2:19" ht="19.5" customHeight="1">
      <c r="B115" s="80"/>
      <c r="C115" s="146"/>
      <c r="D115" s="58"/>
      <c r="E115" s="58"/>
      <c r="F115" s="58"/>
      <c r="G115" s="58"/>
      <c r="H115" s="80"/>
      <c r="I115" s="80"/>
      <c r="J115" s="80"/>
      <c r="K115" s="80"/>
      <c r="L115" s="147"/>
      <c r="M115" s="80"/>
      <c r="N115" s="147"/>
      <c r="O115" s="80"/>
      <c r="P115" s="147"/>
      <c r="Q115" s="148"/>
      <c r="R115" s="148"/>
      <c r="S115" s="148"/>
    </row>
    <row r="116" spans="2:19" ht="19.5" customHeight="1">
      <c r="B116" s="80"/>
      <c r="C116" s="146"/>
      <c r="D116" s="58"/>
      <c r="E116" s="58"/>
      <c r="F116" s="58"/>
      <c r="G116" s="58"/>
      <c r="H116" s="80"/>
      <c r="I116" s="80"/>
      <c r="J116" s="80"/>
      <c r="K116" s="80"/>
      <c r="L116" s="147"/>
      <c r="M116" s="80"/>
      <c r="N116" s="147"/>
      <c r="O116" s="80"/>
      <c r="P116" s="147"/>
      <c r="Q116" s="148"/>
      <c r="R116" s="148"/>
      <c r="S116" s="148"/>
    </row>
    <row r="117" spans="2:19" ht="19.5" customHeight="1">
      <c r="B117" s="80"/>
      <c r="C117" s="146"/>
      <c r="D117" s="58"/>
      <c r="E117" s="58"/>
      <c r="F117" s="58"/>
      <c r="G117" s="58"/>
      <c r="H117" s="80"/>
      <c r="I117" s="80"/>
      <c r="J117" s="80"/>
      <c r="K117" s="80"/>
      <c r="L117" s="147"/>
      <c r="M117" s="80"/>
      <c r="N117" s="147"/>
      <c r="O117" s="80"/>
      <c r="P117" s="147"/>
      <c r="Q117" s="148"/>
      <c r="R117" s="148"/>
      <c r="S117" s="148"/>
    </row>
    <row r="118" spans="2:19" ht="19.5" customHeight="1">
      <c r="B118" s="80"/>
      <c r="C118" s="146"/>
      <c r="D118" s="58"/>
      <c r="E118" s="58"/>
      <c r="F118" s="58"/>
      <c r="G118" s="58"/>
      <c r="H118" s="80"/>
      <c r="I118" s="80"/>
      <c r="J118" s="80"/>
      <c r="K118" s="80"/>
      <c r="L118" s="147"/>
      <c r="M118" s="80"/>
      <c r="N118" s="147"/>
      <c r="O118" s="80"/>
      <c r="P118" s="147"/>
      <c r="Q118" s="148"/>
      <c r="R118" s="148"/>
      <c r="S118" s="148"/>
    </row>
    <row r="119" spans="2:19" ht="19.5" customHeight="1">
      <c r="B119" s="80"/>
      <c r="C119" s="146"/>
      <c r="D119" s="58"/>
      <c r="E119" s="58"/>
      <c r="F119" s="58"/>
      <c r="G119" s="58"/>
      <c r="H119" s="80"/>
      <c r="I119" s="80"/>
      <c r="J119" s="80"/>
      <c r="K119" s="80"/>
      <c r="L119" s="147"/>
      <c r="M119" s="80"/>
      <c r="N119" s="147"/>
      <c r="O119" s="80"/>
      <c r="P119" s="147"/>
      <c r="Q119" s="148"/>
      <c r="R119" s="148"/>
      <c r="S119" s="148"/>
    </row>
    <row r="120" spans="2:19" ht="19.5" customHeight="1">
      <c r="B120" s="80"/>
      <c r="C120" s="146"/>
      <c r="D120" s="58"/>
      <c r="E120" s="58"/>
      <c r="F120" s="58"/>
      <c r="G120" s="58"/>
      <c r="H120" s="80"/>
      <c r="I120" s="80"/>
      <c r="J120" s="80"/>
      <c r="K120" s="80"/>
      <c r="L120" s="147"/>
      <c r="M120" s="80"/>
      <c r="N120" s="147"/>
      <c r="O120" s="80"/>
      <c r="P120" s="147"/>
      <c r="Q120" s="148"/>
      <c r="R120" s="148"/>
      <c r="S120" s="148"/>
    </row>
    <row r="121" spans="2:19" ht="19.5" customHeight="1">
      <c r="B121" s="80"/>
      <c r="C121" s="146"/>
      <c r="D121" s="58"/>
      <c r="E121" s="58"/>
      <c r="F121" s="58"/>
      <c r="G121" s="58"/>
      <c r="H121" s="80"/>
      <c r="I121" s="80"/>
      <c r="J121" s="80"/>
      <c r="K121" s="80"/>
      <c r="L121" s="147"/>
      <c r="M121" s="80"/>
      <c r="N121" s="147"/>
      <c r="O121" s="80"/>
      <c r="P121" s="147"/>
      <c r="Q121" s="148"/>
      <c r="R121" s="148"/>
      <c r="S121" s="148"/>
    </row>
    <row r="122" spans="2:19" ht="19.5" customHeight="1">
      <c r="B122" s="80"/>
      <c r="C122" s="146"/>
      <c r="D122" s="58"/>
      <c r="E122" s="58"/>
      <c r="F122" s="58"/>
      <c r="G122" s="58"/>
      <c r="H122" s="80"/>
      <c r="I122" s="80"/>
      <c r="J122" s="80"/>
      <c r="K122" s="80"/>
      <c r="L122" s="147"/>
      <c r="M122" s="80"/>
      <c r="N122" s="147"/>
      <c r="O122" s="80"/>
      <c r="P122" s="147"/>
      <c r="Q122" s="148"/>
      <c r="R122" s="148"/>
      <c r="S122" s="148"/>
    </row>
    <row r="123" spans="2:19" ht="19.5" customHeight="1">
      <c r="B123" s="80"/>
      <c r="C123" s="146"/>
      <c r="D123" s="58"/>
      <c r="E123" s="58"/>
      <c r="F123" s="58"/>
      <c r="G123" s="58"/>
      <c r="H123" s="80"/>
      <c r="I123" s="80"/>
      <c r="J123" s="80"/>
      <c r="K123" s="80"/>
      <c r="L123" s="147"/>
      <c r="M123" s="80"/>
      <c r="N123" s="147"/>
      <c r="O123" s="80"/>
      <c r="P123" s="147"/>
      <c r="Q123" s="148"/>
      <c r="R123" s="148"/>
      <c r="S123" s="148"/>
    </row>
    <row r="124" spans="2:19" ht="19.5" customHeight="1">
      <c r="B124" s="80"/>
      <c r="C124" s="146"/>
      <c r="D124" s="58"/>
      <c r="E124" s="58"/>
      <c r="F124" s="58"/>
      <c r="G124" s="58"/>
      <c r="H124" s="80"/>
      <c r="I124" s="80"/>
      <c r="J124" s="80"/>
      <c r="K124" s="80"/>
      <c r="L124" s="147"/>
      <c r="M124" s="80"/>
      <c r="N124" s="147"/>
      <c r="O124" s="80"/>
      <c r="P124" s="147"/>
      <c r="Q124" s="148"/>
      <c r="R124" s="148"/>
      <c r="S124" s="148"/>
    </row>
    <row r="125" spans="2:19" ht="19.5" customHeight="1">
      <c r="B125" s="80"/>
      <c r="C125" s="146"/>
      <c r="D125" s="58"/>
      <c r="E125" s="58"/>
      <c r="F125" s="58"/>
      <c r="G125" s="58"/>
      <c r="H125" s="80"/>
      <c r="I125" s="80"/>
      <c r="J125" s="80"/>
      <c r="K125" s="80"/>
      <c r="L125" s="147"/>
      <c r="M125" s="80"/>
      <c r="N125" s="147"/>
      <c r="O125" s="80"/>
      <c r="P125" s="147"/>
      <c r="Q125" s="148"/>
      <c r="R125" s="148"/>
      <c r="S125" s="148"/>
    </row>
    <row r="126" spans="2:19" ht="19.5" customHeight="1">
      <c r="B126" s="80"/>
      <c r="C126" s="146"/>
      <c r="D126" s="58"/>
      <c r="E126" s="58"/>
      <c r="F126" s="58"/>
      <c r="G126" s="58"/>
      <c r="H126" s="80"/>
      <c r="I126" s="80"/>
      <c r="J126" s="80"/>
      <c r="K126" s="80"/>
      <c r="L126" s="147"/>
      <c r="M126" s="80"/>
      <c r="N126" s="147"/>
      <c r="O126" s="80"/>
      <c r="P126" s="147"/>
      <c r="Q126" s="148"/>
      <c r="R126" s="148"/>
      <c r="S126" s="148"/>
    </row>
    <row r="127" spans="2:19" ht="19.5" customHeight="1">
      <c r="B127" s="80"/>
      <c r="C127" s="146"/>
      <c r="D127" s="58"/>
      <c r="E127" s="58"/>
      <c r="F127" s="58"/>
      <c r="G127" s="58"/>
      <c r="H127" s="80"/>
      <c r="I127" s="80"/>
      <c r="J127" s="80"/>
      <c r="K127" s="80"/>
      <c r="L127" s="147"/>
      <c r="M127" s="80"/>
      <c r="N127" s="147"/>
      <c r="O127" s="80"/>
      <c r="P127" s="147"/>
      <c r="Q127" s="148"/>
      <c r="R127" s="148"/>
      <c r="S127" s="148"/>
    </row>
    <row r="128" spans="2:19" ht="19.5" customHeight="1">
      <c r="B128" s="80"/>
      <c r="C128" s="146"/>
      <c r="D128" s="58"/>
      <c r="E128" s="58"/>
      <c r="F128" s="58"/>
      <c r="G128" s="58"/>
      <c r="H128" s="80"/>
      <c r="I128" s="80"/>
      <c r="J128" s="80"/>
      <c r="K128" s="80"/>
      <c r="L128" s="147"/>
      <c r="M128" s="80"/>
      <c r="N128" s="147"/>
      <c r="O128" s="80"/>
      <c r="P128" s="147"/>
      <c r="Q128" s="148"/>
      <c r="R128" s="148"/>
      <c r="S128" s="148"/>
    </row>
    <row r="129" spans="2:19" ht="19.5" customHeight="1">
      <c r="B129" s="80"/>
      <c r="C129" s="146"/>
      <c r="D129" s="58"/>
      <c r="E129" s="58"/>
      <c r="F129" s="58"/>
      <c r="G129" s="58"/>
      <c r="H129" s="80"/>
      <c r="I129" s="80"/>
      <c r="J129" s="80"/>
      <c r="K129" s="80"/>
      <c r="L129" s="147"/>
      <c r="M129" s="80"/>
      <c r="N129" s="147"/>
      <c r="O129" s="80"/>
      <c r="P129" s="147"/>
      <c r="Q129" s="148"/>
      <c r="R129" s="148"/>
      <c r="S129" s="148"/>
    </row>
    <row r="130" spans="2:19" ht="19.5" customHeight="1">
      <c r="B130" s="80"/>
      <c r="C130" s="146"/>
      <c r="D130" s="58"/>
      <c r="E130" s="58"/>
      <c r="F130" s="58"/>
      <c r="G130" s="58"/>
      <c r="H130" s="80"/>
      <c r="I130" s="80"/>
      <c r="J130" s="80"/>
      <c r="K130" s="80"/>
      <c r="L130" s="147"/>
      <c r="M130" s="80"/>
      <c r="N130" s="147"/>
      <c r="O130" s="80"/>
      <c r="P130" s="147"/>
      <c r="Q130" s="148"/>
      <c r="R130" s="148"/>
      <c r="S130" s="148"/>
    </row>
    <row r="131" spans="2:19" ht="19.5" customHeight="1">
      <c r="B131" s="80"/>
      <c r="C131" s="146"/>
      <c r="D131" s="58"/>
      <c r="E131" s="58"/>
      <c r="F131" s="58"/>
      <c r="G131" s="58"/>
      <c r="H131" s="80"/>
      <c r="I131" s="80"/>
      <c r="J131" s="80"/>
      <c r="K131" s="80"/>
      <c r="L131" s="147"/>
      <c r="M131" s="80"/>
      <c r="N131" s="147"/>
      <c r="O131" s="80"/>
      <c r="P131" s="147"/>
      <c r="Q131" s="148"/>
      <c r="R131" s="148"/>
      <c r="S131" s="148"/>
    </row>
    <row r="132" spans="2:19" ht="19.5" customHeight="1">
      <c r="B132" s="80"/>
      <c r="C132" s="146"/>
      <c r="D132" s="58"/>
      <c r="E132" s="58"/>
      <c r="F132" s="58"/>
      <c r="G132" s="58"/>
      <c r="H132" s="80"/>
      <c r="I132" s="80"/>
      <c r="J132" s="80"/>
      <c r="K132" s="80"/>
      <c r="L132" s="147"/>
      <c r="M132" s="80"/>
      <c r="N132" s="147"/>
      <c r="O132" s="80"/>
      <c r="P132" s="147"/>
      <c r="Q132" s="148"/>
      <c r="R132" s="148"/>
      <c r="S132" s="148"/>
    </row>
    <row r="133" spans="2:19" ht="19.5" customHeight="1">
      <c r="B133" s="80"/>
      <c r="C133" s="146"/>
      <c r="D133" s="58"/>
      <c r="E133" s="58"/>
      <c r="F133" s="58"/>
      <c r="G133" s="58"/>
      <c r="H133" s="80"/>
      <c r="I133" s="80"/>
      <c r="J133" s="80"/>
      <c r="K133" s="80"/>
      <c r="L133" s="147"/>
      <c r="M133" s="80"/>
      <c r="N133" s="147"/>
      <c r="O133" s="80"/>
      <c r="P133" s="147"/>
      <c r="Q133" s="148"/>
      <c r="R133" s="148"/>
      <c r="S133" s="148"/>
    </row>
    <row r="134" spans="2:19" ht="19.5" customHeight="1">
      <c r="B134" s="80"/>
      <c r="C134" s="146"/>
      <c r="D134" s="58"/>
      <c r="E134" s="58"/>
      <c r="F134" s="58"/>
      <c r="G134" s="58"/>
      <c r="H134" s="80"/>
      <c r="I134" s="80"/>
      <c r="J134" s="80"/>
      <c r="K134" s="80"/>
      <c r="L134" s="147"/>
      <c r="M134" s="80"/>
      <c r="N134" s="147"/>
      <c r="O134" s="80"/>
      <c r="P134" s="147"/>
      <c r="Q134" s="148"/>
      <c r="R134" s="148"/>
      <c r="S134" s="148"/>
    </row>
    <row r="135" spans="2:19" ht="19.5" customHeight="1">
      <c r="B135" s="80"/>
      <c r="C135" s="146"/>
      <c r="D135" s="58"/>
      <c r="E135" s="58"/>
      <c r="F135" s="58"/>
      <c r="G135" s="58"/>
      <c r="H135" s="80"/>
      <c r="I135" s="80"/>
      <c r="J135" s="80"/>
      <c r="K135" s="80"/>
      <c r="L135" s="147"/>
      <c r="M135" s="80"/>
      <c r="N135" s="147"/>
      <c r="O135" s="80"/>
      <c r="P135" s="147"/>
      <c r="Q135" s="148"/>
      <c r="R135" s="148"/>
      <c r="S135" s="148"/>
    </row>
    <row r="136" spans="2:19" ht="19.5" customHeight="1">
      <c r="B136" s="80"/>
      <c r="C136" s="146"/>
      <c r="D136" s="58"/>
      <c r="E136" s="58"/>
      <c r="F136" s="58"/>
      <c r="G136" s="58"/>
      <c r="H136" s="80"/>
      <c r="I136" s="80"/>
      <c r="J136" s="80"/>
      <c r="K136" s="80"/>
      <c r="L136" s="147"/>
      <c r="M136" s="80"/>
      <c r="N136" s="147"/>
      <c r="O136" s="80"/>
      <c r="P136" s="147"/>
      <c r="Q136" s="148"/>
      <c r="R136" s="148"/>
      <c r="S136" s="148"/>
    </row>
    <row r="137" spans="2:19" ht="19.5" customHeight="1">
      <c r="B137" s="80"/>
      <c r="C137" s="146"/>
      <c r="D137" s="58"/>
      <c r="E137" s="58"/>
      <c r="F137" s="58"/>
      <c r="G137" s="58"/>
      <c r="H137" s="80"/>
      <c r="I137" s="80"/>
      <c r="J137" s="80"/>
      <c r="K137" s="80"/>
      <c r="L137" s="147"/>
      <c r="M137" s="80"/>
      <c r="N137" s="147"/>
      <c r="O137" s="80"/>
      <c r="P137" s="147"/>
      <c r="Q137" s="148"/>
      <c r="R137" s="148"/>
      <c r="S137" s="148"/>
    </row>
    <row r="138" spans="2:19" ht="19.5" customHeight="1">
      <c r="B138" s="80"/>
      <c r="C138" s="146"/>
      <c r="D138" s="58"/>
      <c r="E138" s="58"/>
      <c r="F138" s="58"/>
      <c r="G138" s="58"/>
      <c r="H138" s="80"/>
      <c r="I138" s="80"/>
      <c r="J138" s="80"/>
      <c r="K138" s="80"/>
      <c r="L138" s="147"/>
      <c r="M138" s="80"/>
      <c r="N138" s="147"/>
      <c r="O138" s="80"/>
      <c r="P138" s="147"/>
      <c r="Q138" s="148"/>
      <c r="R138" s="148"/>
      <c r="S138" s="148"/>
    </row>
    <row r="139" spans="2:19" ht="19.5" customHeight="1">
      <c r="B139" s="80"/>
      <c r="C139" s="146"/>
      <c r="D139" s="58"/>
      <c r="E139" s="58"/>
      <c r="F139" s="58"/>
      <c r="G139" s="58"/>
      <c r="H139" s="80"/>
      <c r="I139" s="80"/>
      <c r="J139" s="80"/>
      <c r="K139" s="80"/>
      <c r="L139" s="147"/>
      <c r="M139" s="80"/>
      <c r="N139" s="147"/>
      <c r="O139" s="80"/>
      <c r="P139" s="147"/>
      <c r="Q139" s="148"/>
      <c r="R139" s="148"/>
      <c r="S139" s="148"/>
    </row>
    <row r="140" spans="2:19" ht="19.5" customHeight="1">
      <c r="B140" s="80"/>
      <c r="C140" s="146"/>
      <c r="D140" s="58"/>
      <c r="E140" s="58"/>
      <c r="F140" s="58"/>
      <c r="G140" s="58"/>
      <c r="H140" s="80"/>
      <c r="I140" s="80"/>
      <c r="J140" s="80"/>
      <c r="K140" s="80"/>
      <c r="L140" s="147"/>
      <c r="M140" s="80"/>
      <c r="N140" s="147"/>
      <c r="O140" s="80"/>
      <c r="P140" s="147"/>
      <c r="Q140" s="148"/>
      <c r="R140" s="148"/>
      <c r="S140" s="148"/>
    </row>
    <row r="141" spans="2:19" ht="19.5" customHeight="1">
      <c r="B141" s="80"/>
      <c r="C141" s="146"/>
      <c r="D141" s="58"/>
      <c r="E141" s="58"/>
      <c r="F141" s="58"/>
      <c r="G141" s="58"/>
      <c r="H141" s="80"/>
      <c r="I141" s="80"/>
      <c r="J141" s="80"/>
      <c r="K141" s="80"/>
      <c r="L141" s="147"/>
      <c r="M141" s="80"/>
      <c r="N141" s="147"/>
      <c r="O141" s="80"/>
      <c r="P141" s="147"/>
      <c r="Q141" s="148"/>
      <c r="R141" s="148"/>
      <c r="S141" s="148"/>
    </row>
    <row r="142" spans="2:19" ht="19.5" customHeight="1">
      <c r="B142" s="80"/>
      <c r="C142" s="146"/>
      <c r="D142" s="58"/>
      <c r="E142" s="58"/>
      <c r="F142" s="58"/>
      <c r="G142" s="58"/>
      <c r="H142" s="80"/>
      <c r="I142" s="80"/>
      <c r="J142" s="80"/>
      <c r="K142" s="80"/>
      <c r="L142" s="147"/>
      <c r="M142" s="80"/>
      <c r="N142" s="147"/>
      <c r="O142" s="80"/>
      <c r="P142" s="147"/>
      <c r="Q142" s="148"/>
      <c r="R142" s="148"/>
      <c r="S142" s="148"/>
    </row>
    <row r="143" spans="2:19" ht="19.5" customHeight="1">
      <c r="B143" s="80"/>
      <c r="C143" s="146"/>
      <c r="D143" s="58"/>
      <c r="E143" s="58"/>
      <c r="F143" s="58"/>
      <c r="G143" s="58"/>
      <c r="H143" s="80"/>
      <c r="I143" s="80"/>
      <c r="J143" s="80"/>
      <c r="K143" s="80"/>
      <c r="L143" s="147"/>
      <c r="M143" s="80"/>
      <c r="N143" s="147"/>
      <c r="O143" s="80"/>
      <c r="P143" s="147"/>
      <c r="Q143" s="148"/>
      <c r="R143" s="148"/>
      <c r="S143" s="148"/>
    </row>
    <row r="144" spans="2:19" ht="19.5" customHeight="1">
      <c r="B144" s="80"/>
      <c r="C144" s="146"/>
      <c r="D144" s="58"/>
      <c r="E144" s="58"/>
      <c r="F144" s="58"/>
      <c r="G144" s="58"/>
      <c r="H144" s="80"/>
      <c r="I144" s="80"/>
      <c r="J144" s="80"/>
      <c r="K144" s="80"/>
      <c r="L144" s="147"/>
      <c r="M144" s="80"/>
      <c r="N144" s="147"/>
      <c r="O144" s="80"/>
      <c r="P144" s="147"/>
      <c r="Q144" s="148"/>
      <c r="R144" s="148"/>
      <c r="S144" s="148"/>
    </row>
    <row r="145" spans="2:19" ht="19.5" customHeight="1">
      <c r="B145" s="80"/>
      <c r="C145" s="146"/>
      <c r="D145" s="58"/>
      <c r="E145" s="58"/>
      <c r="F145" s="58"/>
      <c r="G145" s="58"/>
      <c r="H145" s="80"/>
      <c r="I145" s="80"/>
      <c r="J145" s="80"/>
      <c r="K145" s="80"/>
      <c r="L145" s="147"/>
      <c r="M145" s="80"/>
      <c r="N145" s="147"/>
      <c r="O145" s="80"/>
      <c r="P145" s="147"/>
      <c r="Q145" s="148"/>
      <c r="R145" s="148"/>
      <c r="S145" s="148"/>
    </row>
    <row r="146" spans="2:19" ht="19.5" customHeight="1">
      <c r="B146" s="80"/>
      <c r="C146" s="146"/>
      <c r="D146" s="58"/>
      <c r="E146" s="58"/>
      <c r="F146" s="58"/>
      <c r="G146" s="58"/>
      <c r="H146" s="80"/>
      <c r="I146" s="80"/>
      <c r="J146" s="80"/>
      <c r="K146" s="80"/>
      <c r="L146" s="147"/>
      <c r="M146" s="80"/>
      <c r="N146" s="147"/>
      <c r="O146" s="80"/>
      <c r="P146" s="147"/>
      <c r="Q146" s="148"/>
      <c r="R146" s="148"/>
      <c r="S146" s="148"/>
    </row>
    <row r="147" spans="2:19" ht="19.5" customHeight="1">
      <c r="B147" s="80"/>
      <c r="C147" s="146"/>
      <c r="D147" s="58"/>
      <c r="E147" s="58"/>
      <c r="F147" s="58"/>
      <c r="G147" s="58"/>
      <c r="H147" s="80"/>
      <c r="I147" s="80"/>
      <c r="J147" s="80"/>
      <c r="K147" s="80"/>
      <c r="L147" s="147"/>
      <c r="M147" s="80"/>
      <c r="N147" s="147"/>
      <c r="O147" s="80"/>
      <c r="P147" s="147"/>
      <c r="Q147" s="148"/>
      <c r="R147" s="148"/>
      <c r="S147" s="148"/>
    </row>
    <row r="148" spans="2:19" ht="19.5" customHeight="1">
      <c r="B148" s="80"/>
      <c r="C148" s="146"/>
      <c r="D148" s="58"/>
      <c r="E148" s="58"/>
      <c r="F148" s="58"/>
      <c r="G148" s="58"/>
      <c r="H148" s="80"/>
      <c r="I148" s="80"/>
      <c r="J148" s="80"/>
      <c r="K148" s="80"/>
      <c r="L148" s="147"/>
      <c r="M148" s="80"/>
      <c r="N148" s="147"/>
      <c r="O148" s="80"/>
      <c r="P148" s="147"/>
      <c r="Q148" s="148"/>
      <c r="R148" s="148"/>
      <c r="S148" s="148"/>
    </row>
    <row r="149" spans="2:19" ht="19.5" customHeight="1">
      <c r="B149" s="80"/>
      <c r="C149" s="146"/>
      <c r="D149" s="58"/>
      <c r="E149" s="58"/>
      <c r="F149" s="58"/>
      <c r="G149" s="58"/>
      <c r="H149" s="80"/>
      <c r="I149" s="80"/>
      <c r="J149" s="80"/>
      <c r="K149" s="80"/>
      <c r="L149" s="147"/>
      <c r="M149" s="80"/>
      <c r="N149" s="147"/>
      <c r="O149" s="80"/>
      <c r="P149" s="147"/>
      <c r="Q149" s="148"/>
      <c r="R149" s="148"/>
      <c r="S149" s="148"/>
    </row>
    <row r="150" spans="2:19" ht="19.5" customHeight="1">
      <c r="B150" s="80"/>
      <c r="C150" s="146"/>
      <c r="D150" s="58"/>
      <c r="E150" s="58"/>
      <c r="F150" s="58"/>
      <c r="G150" s="58"/>
      <c r="H150" s="80"/>
      <c r="I150" s="80"/>
      <c r="J150" s="80"/>
      <c r="K150" s="80"/>
      <c r="L150" s="147"/>
      <c r="M150" s="80"/>
      <c r="N150" s="147"/>
      <c r="O150" s="80"/>
      <c r="P150" s="147"/>
      <c r="Q150" s="148"/>
      <c r="R150" s="148"/>
      <c r="S150" s="148"/>
    </row>
    <row r="151" spans="2:19" ht="19.5" customHeight="1">
      <c r="B151" s="80"/>
      <c r="C151" s="146"/>
      <c r="D151" s="58"/>
      <c r="E151" s="58"/>
      <c r="F151" s="58"/>
      <c r="G151" s="58"/>
      <c r="H151" s="80"/>
      <c r="I151" s="80"/>
      <c r="J151" s="80"/>
      <c r="K151" s="80"/>
      <c r="L151" s="147"/>
      <c r="M151" s="80"/>
      <c r="N151" s="147"/>
      <c r="O151" s="80"/>
      <c r="P151" s="147"/>
      <c r="Q151" s="148"/>
      <c r="R151" s="148"/>
      <c r="S151" s="148"/>
    </row>
    <row r="152" spans="2:19" ht="19.5" customHeight="1">
      <c r="B152" s="80"/>
      <c r="C152" s="146"/>
      <c r="D152" s="58"/>
      <c r="E152" s="58"/>
      <c r="F152" s="58"/>
      <c r="G152" s="58"/>
      <c r="H152" s="80"/>
      <c r="I152" s="80"/>
      <c r="J152" s="80"/>
      <c r="K152" s="80"/>
      <c r="L152" s="147"/>
      <c r="M152" s="80"/>
      <c r="N152" s="147"/>
      <c r="O152" s="80"/>
      <c r="P152" s="147"/>
      <c r="Q152" s="148"/>
      <c r="R152" s="148"/>
      <c r="S152" s="148"/>
    </row>
    <row r="153" spans="2:19" ht="19.5" customHeight="1">
      <c r="B153" s="80"/>
      <c r="C153" s="146"/>
      <c r="D153" s="58"/>
      <c r="E153" s="58"/>
      <c r="F153" s="58"/>
      <c r="G153" s="58"/>
      <c r="H153" s="80"/>
      <c r="I153" s="80"/>
      <c r="J153" s="80"/>
      <c r="K153" s="80"/>
      <c r="L153" s="147"/>
      <c r="M153" s="80"/>
      <c r="N153" s="147"/>
      <c r="O153" s="80"/>
      <c r="P153" s="147"/>
      <c r="Q153" s="148"/>
      <c r="R153" s="148"/>
      <c r="S153" s="148"/>
    </row>
    <row r="154" spans="2:19" ht="19.5" customHeight="1">
      <c r="B154" s="80"/>
      <c r="C154" s="146"/>
      <c r="D154" s="58"/>
      <c r="E154" s="58"/>
      <c r="F154" s="58"/>
      <c r="G154" s="58"/>
      <c r="H154" s="80"/>
      <c r="I154" s="80"/>
      <c r="J154" s="80"/>
      <c r="K154" s="80"/>
      <c r="L154" s="147"/>
      <c r="M154" s="80"/>
      <c r="N154" s="147"/>
      <c r="O154" s="80"/>
      <c r="P154" s="147"/>
      <c r="Q154" s="148"/>
      <c r="R154" s="148"/>
      <c r="S154" s="148"/>
    </row>
    <row r="155" spans="2:19" ht="19.5" customHeight="1">
      <c r="B155" s="80"/>
      <c r="C155" s="146"/>
      <c r="D155" s="58"/>
      <c r="E155" s="58"/>
      <c r="F155" s="58"/>
      <c r="G155" s="58"/>
      <c r="H155" s="80"/>
      <c r="I155" s="80"/>
      <c r="J155" s="80"/>
      <c r="K155" s="80"/>
      <c r="L155" s="147"/>
      <c r="M155" s="80"/>
      <c r="N155" s="147"/>
      <c r="O155" s="80"/>
      <c r="P155" s="147"/>
      <c r="Q155" s="148"/>
      <c r="R155" s="148"/>
      <c r="S155" s="148"/>
    </row>
    <row r="156" spans="2:19" ht="19.5" customHeight="1">
      <c r="B156" s="80"/>
      <c r="C156" s="146"/>
      <c r="D156" s="58"/>
      <c r="E156" s="58"/>
      <c r="F156" s="58"/>
      <c r="G156" s="58"/>
      <c r="H156" s="80"/>
      <c r="I156" s="80"/>
      <c r="J156" s="80"/>
      <c r="K156" s="80"/>
      <c r="L156" s="147"/>
      <c r="M156" s="80"/>
      <c r="N156" s="147"/>
      <c r="O156" s="80"/>
      <c r="P156" s="147"/>
      <c r="Q156" s="148"/>
      <c r="R156" s="148"/>
      <c r="S156" s="148"/>
    </row>
    <row r="157" spans="2:19" ht="19.5" customHeight="1">
      <c r="B157" s="80"/>
      <c r="C157" s="146"/>
      <c r="D157" s="58"/>
      <c r="E157" s="58"/>
      <c r="F157" s="58"/>
      <c r="G157" s="58"/>
      <c r="H157" s="80"/>
      <c r="I157" s="80"/>
      <c r="J157" s="80"/>
      <c r="K157" s="80"/>
      <c r="L157" s="147"/>
      <c r="M157" s="80"/>
      <c r="N157" s="147"/>
      <c r="O157" s="80"/>
      <c r="P157" s="147"/>
      <c r="Q157" s="148"/>
      <c r="R157" s="148"/>
      <c r="S157" s="148"/>
    </row>
    <row r="158" spans="2:19" ht="19.5" customHeight="1">
      <c r="B158" s="80"/>
      <c r="C158" s="80"/>
      <c r="D158" s="58"/>
      <c r="E158" s="58"/>
      <c r="F158" s="58"/>
      <c r="G158" s="58"/>
      <c r="H158" s="80"/>
      <c r="I158" s="80"/>
      <c r="J158" s="80"/>
      <c r="K158" s="80"/>
      <c r="L158" s="147"/>
      <c r="M158" s="80"/>
      <c r="N158" s="147"/>
      <c r="O158" s="80"/>
      <c r="P158" s="147"/>
      <c r="Q158" s="148"/>
      <c r="R158" s="148"/>
      <c r="S158" s="148"/>
    </row>
    <row r="159" spans="2:19" ht="19.5" customHeight="1">
      <c r="B159" s="80"/>
      <c r="C159" s="80"/>
      <c r="D159" s="58"/>
      <c r="E159" s="58"/>
      <c r="F159" s="58"/>
      <c r="G159" s="58"/>
      <c r="H159" s="80"/>
      <c r="I159" s="80"/>
      <c r="J159" s="80"/>
      <c r="K159" s="80"/>
      <c r="L159" s="147"/>
      <c r="M159" s="80"/>
      <c r="N159" s="147"/>
      <c r="O159" s="80"/>
      <c r="P159" s="147"/>
      <c r="Q159" s="148"/>
      <c r="R159" s="148"/>
      <c r="S159" s="148"/>
    </row>
    <row r="160" spans="2:19" ht="19.5" customHeight="1">
      <c r="B160" s="80"/>
      <c r="C160" s="80"/>
      <c r="D160" s="58"/>
      <c r="E160" s="58"/>
      <c r="F160" s="58"/>
      <c r="G160" s="58"/>
      <c r="H160" s="80"/>
      <c r="I160" s="80"/>
      <c r="J160" s="80"/>
      <c r="K160" s="80"/>
      <c r="L160" s="147"/>
      <c r="M160" s="80"/>
      <c r="N160" s="147"/>
      <c r="O160" s="80"/>
      <c r="P160" s="147"/>
      <c r="Q160" s="148"/>
      <c r="R160" s="148"/>
      <c r="S160" s="148"/>
    </row>
    <row r="161" spans="2:19" ht="19.5" customHeight="1">
      <c r="B161" s="80"/>
      <c r="C161" s="80"/>
      <c r="D161" s="58"/>
      <c r="E161" s="58"/>
      <c r="F161" s="58"/>
      <c r="G161" s="58"/>
      <c r="H161" s="80"/>
      <c r="I161" s="80"/>
      <c r="J161" s="80"/>
      <c r="K161" s="80"/>
      <c r="L161" s="147"/>
      <c r="M161" s="80"/>
      <c r="N161" s="147"/>
      <c r="O161" s="80"/>
      <c r="P161" s="147"/>
      <c r="Q161" s="148"/>
      <c r="R161" s="148"/>
      <c r="S161" s="148"/>
    </row>
    <row r="162" spans="2:19" ht="19.5" customHeight="1">
      <c r="B162" s="80"/>
      <c r="C162" s="80"/>
      <c r="D162" s="58"/>
      <c r="E162" s="58"/>
      <c r="F162" s="58"/>
      <c r="G162" s="58"/>
      <c r="H162" s="80"/>
      <c r="I162" s="80"/>
      <c r="J162" s="80"/>
      <c r="K162" s="80"/>
      <c r="L162" s="147"/>
      <c r="M162" s="80"/>
      <c r="N162" s="147"/>
      <c r="O162" s="80"/>
      <c r="P162" s="147"/>
      <c r="Q162" s="148"/>
      <c r="R162" s="148"/>
      <c r="S162" s="148"/>
    </row>
    <row r="163" spans="2:19" ht="19.5" customHeight="1">
      <c r="B163" s="80"/>
      <c r="C163" s="80"/>
      <c r="D163" s="58"/>
      <c r="E163" s="58"/>
      <c r="F163" s="58"/>
      <c r="G163" s="58"/>
      <c r="H163" s="80"/>
      <c r="I163" s="80"/>
      <c r="J163" s="80"/>
      <c r="K163" s="80"/>
      <c r="L163" s="147"/>
      <c r="M163" s="80"/>
      <c r="N163" s="147"/>
      <c r="O163" s="80"/>
      <c r="P163" s="147"/>
      <c r="Q163" s="148"/>
      <c r="R163" s="148"/>
      <c r="S163" s="148"/>
    </row>
    <row r="164" spans="2:19" ht="19.5" customHeight="1">
      <c r="B164" s="80"/>
      <c r="C164" s="80"/>
      <c r="D164" s="58"/>
      <c r="E164" s="58"/>
      <c r="F164" s="58"/>
      <c r="G164" s="58"/>
      <c r="H164" s="80"/>
      <c r="I164" s="80"/>
      <c r="J164" s="80"/>
      <c r="K164" s="80"/>
      <c r="L164" s="147"/>
      <c r="M164" s="80"/>
      <c r="N164" s="147"/>
      <c r="O164" s="80"/>
      <c r="P164" s="147"/>
      <c r="Q164" s="148"/>
      <c r="R164" s="148"/>
      <c r="S164" s="148"/>
    </row>
    <row r="165" spans="2:19" ht="19.5" customHeight="1">
      <c r="B165" s="80"/>
      <c r="C165" s="80"/>
      <c r="D165" s="58"/>
      <c r="E165" s="58"/>
      <c r="F165" s="58"/>
      <c r="G165" s="58"/>
      <c r="H165" s="80"/>
      <c r="I165" s="80"/>
      <c r="J165" s="80"/>
      <c r="K165" s="80"/>
      <c r="L165" s="147"/>
      <c r="M165" s="80"/>
      <c r="N165" s="147"/>
      <c r="O165" s="80"/>
      <c r="P165" s="147"/>
      <c r="Q165" s="148"/>
      <c r="R165" s="148"/>
      <c r="S165" s="148"/>
    </row>
    <row r="166" spans="2:19" ht="19.5" customHeight="1">
      <c r="B166" s="80"/>
      <c r="C166" s="80"/>
      <c r="D166" s="58"/>
      <c r="E166" s="58"/>
      <c r="F166" s="58"/>
      <c r="G166" s="58"/>
      <c r="H166" s="80"/>
      <c r="I166" s="80"/>
      <c r="J166" s="80"/>
      <c r="K166" s="80"/>
      <c r="L166" s="147"/>
      <c r="M166" s="80"/>
      <c r="N166" s="147"/>
      <c r="O166" s="80"/>
      <c r="P166" s="147"/>
      <c r="Q166" s="148"/>
      <c r="R166" s="148"/>
      <c r="S166" s="148"/>
    </row>
    <row r="167" spans="2:19" ht="19.5" customHeight="1">
      <c r="B167" s="80"/>
      <c r="C167" s="80"/>
      <c r="D167" s="58"/>
      <c r="E167" s="58"/>
      <c r="F167" s="58"/>
      <c r="G167" s="58"/>
      <c r="H167" s="80"/>
      <c r="I167" s="80"/>
      <c r="J167" s="80"/>
      <c r="K167" s="80"/>
      <c r="L167" s="147"/>
      <c r="M167" s="80"/>
      <c r="N167" s="147"/>
      <c r="O167" s="80"/>
      <c r="P167" s="147"/>
      <c r="Q167" s="148"/>
      <c r="R167" s="148"/>
      <c r="S167" s="148"/>
    </row>
    <row r="168" spans="2:19" ht="19.5" customHeight="1">
      <c r="B168" s="80"/>
      <c r="C168" s="80"/>
      <c r="D168" s="58"/>
      <c r="E168" s="58"/>
      <c r="F168" s="58"/>
      <c r="G168" s="58"/>
      <c r="H168" s="80"/>
      <c r="I168" s="80"/>
      <c r="J168" s="80"/>
      <c r="K168" s="80"/>
      <c r="L168" s="147"/>
      <c r="M168" s="80"/>
      <c r="N168" s="147"/>
      <c r="O168" s="80"/>
      <c r="P168" s="147"/>
      <c r="Q168" s="148"/>
      <c r="R168" s="148"/>
      <c r="S168" s="148"/>
    </row>
    <row r="169" spans="2:19" ht="19.5" customHeight="1">
      <c r="B169" s="80"/>
      <c r="C169" s="80"/>
      <c r="D169" s="58"/>
      <c r="E169" s="58"/>
      <c r="F169" s="58"/>
      <c r="G169" s="58"/>
      <c r="H169" s="80"/>
      <c r="I169" s="80"/>
      <c r="J169" s="80"/>
      <c r="K169" s="80"/>
      <c r="L169" s="147"/>
      <c r="M169" s="80"/>
      <c r="N169" s="147"/>
      <c r="O169" s="80"/>
      <c r="P169" s="147"/>
      <c r="Q169" s="148"/>
      <c r="R169" s="148"/>
      <c r="S169" s="148"/>
    </row>
    <row r="170" spans="2:19" ht="19.5" customHeight="1">
      <c r="B170" s="80"/>
      <c r="C170" s="80"/>
      <c r="D170" s="58"/>
      <c r="E170" s="58"/>
      <c r="F170" s="58"/>
      <c r="G170" s="58"/>
      <c r="H170" s="80"/>
      <c r="I170" s="80"/>
      <c r="J170" s="80"/>
      <c r="K170" s="80"/>
      <c r="L170" s="147"/>
      <c r="M170" s="80"/>
      <c r="N170" s="147"/>
      <c r="O170" s="80"/>
      <c r="P170" s="147"/>
      <c r="Q170" s="148"/>
      <c r="R170" s="148"/>
      <c r="S170" s="148"/>
    </row>
    <row r="171" spans="2:19" ht="19.5" customHeight="1">
      <c r="B171" s="80"/>
      <c r="C171" s="80"/>
      <c r="D171" s="58"/>
      <c r="E171" s="58"/>
      <c r="F171" s="58"/>
      <c r="G171" s="58"/>
      <c r="H171" s="80"/>
      <c r="I171" s="80"/>
      <c r="J171" s="80"/>
      <c r="K171" s="80"/>
      <c r="L171" s="147"/>
      <c r="M171" s="80"/>
      <c r="N171" s="147"/>
      <c r="O171" s="80"/>
      <c r="P171" s="147"/>
      <c r="Q171" s="148"/>
      <c r="R171" s="148"/>
      <c r="S171" s="148"/>
    </row>
    <row r="172" spans="2:19" ht="19.5" customHeight="1">
      <c r="B172" s="80"/>
      <c r="C172" s="80"/>
      <c r="D172" s="58"/>
      <c r="E172" s="58"/>
      <c r="F172" s="58"/>
      <c r="G172" s="58"/>
      <c r="H172" s="80"/>
      <c r="I172" s="80"/>
      <c r="J172" s="80"/>
      <c r="K172" s="80"/>
      <c r="L172" s="147"/>
      <c r="M172" s="80"/>
      <c r="N172" s="147"/>
      <c r="O172" s="80"/>
      <c r="P172" s="147"/>
      <c r="Q172" s="148"/>
      <c r="R172" s="148"/>
      <c r="S172" s="148"/>
    </row>
    <row r="173" spans="2:19" ht="19.5" customHeight="1">
      <c r="B173" s="80"/>
      <c r="C173" s="80"/>
      <c r="D173" s="58"/>
      <c r="E173" s="58"/>
      <c r="F173" s="58"/>
      <c r="G173" s="58"/>
      <c r="H173" s="80"/>
      <c r="I173" s="80"/>
      <c r="J173" s="80"/>
      <c r="K173" s="80"/>
      <c r="L173" s="147"/>
      <c r="M173" s="80"/>
      <c r="N173" s="147"/>
      <c r="O173" s="80"/>
      <c r="P173" s="147"/>
      <c r="Q173" s="148"/>
      <c r="R173" s="148"/>
      <c r="S173" s="148"/>
    </row>
    <row r="174" spans="2:19" ht="19.5" customHeight="1">
      <c r="B174" s="80"/>
      <c r="C174" s="80"/>
      <c r="D174" s="58"/>
      <c r="E174" s="58"/>
      <c r="F174" s="58"/>
      <c r="G174" s="58"/>
      <c r="H174" s="80"/>
      <c r="I174" s="80"/>
      <c r="J174" s="80"/>
      <c r="K174" s="80"/>
      <c r="L174" s="147"/>
      <c r="M174" s="80"/>
      <c r="N174" s="147"/>
      <c r="O174" s="80"/>
      <c r="P174" s="147"/>
      <c r="Q174" s="148"/>
      <c r="R174" s="148"/>
      <c r="S174" s="148"/>
    </row>
    <row r="175" spans="2:19" ht="19.5" customHeight="1">
      <c r="B175" s="80"/>
      <c r="C175" s="80"/>
      <c r="D175" s="58"/>
      <c r="E175" s="58"/>
      <c r="F175" s="58"/>
      <c r="G175" s="58"/>
      <c r="H175" s="80"/>
      <c r="I175" s="80"/>
      <c r="J175" s="80"/>
      <c r="K175" s="80"/>
      <c r="L175" s="147"/>
      <c r="M175" s="80"/>
      <c r="N175" s="147"/>
      <c r="O175" s="80"/>
      <c r="P175" s="147"/>
      <c r="Q175" s="148"/>
      <c r="R175" s="148"/>
      <c r="S175" s="148"/>
    </row>
    <row r="176" spans="2:19" ht="19.5" customHeight="1">
      <c r="B176" s="80"/>
      <c r="C176" s="80"/>
      <c r="D176" s="58"/>
      <c r="E176" s="58"/>
      <c r="F176" s="58"/>
      <c r="G176" s="58"/>
      <c r="H176" s="80"/>
      <c r="I176" s="80"/>
      <c r="J176" s="80"/>
      <c r="K176" s="80"/>
      <c r="L176" s="147"/>
      <c r="M176" s="80"/>
      <c r="N176" s="147"/>
      <c r="O176" s="80"/>
      <c r="P176" s="147"/>
      <c r="Q176" s="148"/>
      <c r="R176" s="148"/>
      <c r="S176" s="148"/>
    </row>
    <row r="177" spans="2:19" ht="19.5" customHeight="1">
      <c r="B177" s="80"/>
      <c r="C177" s="80"/>
      <c r="D177" s="58"/>
      <c r="E177" s="58"/>
      <c r="F177" s="58"/>
      <c r="G177" s="58"/>
      <c r="H177" s="80"/>
      <c r="I177" s="80"/>
      <c r="J177" s="80"/>
      <c r="K177" s="80"/>
      <c r="L177" s="147"/>
      <c r="M177" s="80"/>
      <c r="N177" s="147"/>
      <c r="O177" s="80"/>
      <c r="P177" s="147"/>
      <c r="Q177" s="148"/>
      <c r="R177" s="148"/>
      <c r="S177" s="148"/>
    </row>
    <row r="178" spans="2:19" ht="19.5" customHeight="1">
      <c r="B178" s="80"/>
      <c r="C178" s="80"/>
      <c r="D178" s="58"/>
      <c r="E178" s="58"/>
      <c r="F178" s="58"/>
      <c r="G178" s="58"/>
      <c r="H178" s="80"/>
      <c r="I178" s="80"/>
      <c r="J178" s="80"/>
      <c r="K178" s="80"/>
      <c r="L178" s="147"/>
      <c r="M178" s="80"/>
      <c r="N178" s="147"/>
      <c r="O178" s="80"/>
      <c r="P178" s="147"/>
      <c r="Q178" s="148"/>
      <c r="R178" s="148"/>
      <c r="S178" s="148"/>
    </row>
    <row r="179" spans="2:19" ht="19.5" customHeight="1">
      <c r="B179" s="80"/>
      <c r="C179" s="80"/>
      <c r="D179" s="58"/>
      <c r="E179" s="58"/>
      <c r="F179" s="58"/>
      <c r="G179" s="58"/>
      <c r="H179" s="80"/>
      <c r="I179" s="80"/>
      <c r="J179" s="80"/>
      <c r="K179" s="80"/>
      <c r="L179" s="147"/>
      <c r="M179" s="80"/>
      <c r="N179" s="147"/>
      <c r="O179" s="80"/>
      <c r="P179" s="147"/>
      <c r="Q179" s="148"/>
      <c r="R179" s="148"/>
      <c r="S179" s="148"/>
    </row>
    <row r="180" spans="2:19" ht="19.5" customHeight="1">
      <c r="B180" s="80"/>
      <c r="C180" s="80"/>
      <c r="D180" s="58"/>
      <c r="E180" s="58"/>
      <c r="F180" s="58"/>
      <c r="G180" s="58"/>
      <c r="H180" s="80"/>
      <c r="I180" s="80"/>
      <c r="J180" s="80"/>
      <c r="K180" s="80"/>
      <c r="L180" s="147"/>
      <c r="M180" s="80"/>
      <c r="N180" s="147"/>
      <c r="O180" s="80"/>
      <c r="P180" s="147"/>
      <c r="Q180" s="148"/>
      <c r="R180" s="148"/>
      <c r="S180" s="148"/>
    </row>
    <row r="181" spans="2:19" ht="19.5" customHeight="1">
      <c r="B181" s="80"/>
      <c r="C181" s="80"/>
      <c r="D181" s="58"/>
      <c r="E181" s="58"/>
      <c r="F181" s="58"/>
      <c r="G181" s="58"/>
      <c r="H181" s="80"/>
      <c r="I181" s="80"/>
      <c r="J181" s="80"/>
      <c r="K181" s="80"/>
      <c r="L181" s="147"/>
      <c r="M181" s="80"/>
      <c r="N181" s="147"/>
      <c r="O181" s="80"/>
      <c r="P181" s="147"/>
      <c r="Q181" s="148"/>
      <c r="R181" s="148"/>
      <c r="S181" s="148"/>
    </row>
    <row r="182" spans="2:19" ht="19.5" customHeight="1">
      <c r="B182" s="80"/>
      <c r="C182" s="80"/>
      <c r="D182" s="58"/>
      <c r="E182" s="58"/>
      <c r="F182" s="58"/>
      <c r="G182" s="58"/>
      <c r="H182" s="80"/>
      <c r="I182" s="80"/>
      <c r="J182" s="80"/>
      <c r="K182" s="80"/>
      <c r="L182" s="147"/>
      <c r="M182" s="80"/>
      <c r="N182" s="147"/>
      <c r="O182" s="80"/>
      <c r="P182" s="147"/>
      <c r="Q182" s="148"/>
      <c r="R182" s="148"/>
      <c r="S182" s="148"/>
    </row>
    <row r="183" spans="2:19" ht="19.5" customHeight="1">
      <c r="B183" s="80"/>
      <c r="C183" s="80"/>
      <c r="D183" s="58"/>
      <c r="E183" s="58"/>
      <c r="F183" s="58"/>
      <c r="G183" s="58"/>
      <c r="H183" s="80"/>
      <c r="I183" s="80"/>
      <c r="J183" s="80"/>
      <c r="K183" s="80"/>
      <c r="L183" s="147"/>
      <c r="M183" s="80"/>
      <c r="N183" s="147"/>
      <c r="O183" s="80"/>
      <c r="P183" s="147"/>
      <c r="Q183" s="148"/>
      <c r="R183" s="148"/>
      <c r="S183" s="148"/>
    </row>
    <row r="184" spans="2:19" ht="19.5" customHeight="1">
      <c r="B184" s="80"/>
      <c r="C184" s="80"/>
      <c r="D184" s="58"/>
      <c r="E184" s="58"/>
      <c r="F184" s="58"/>
      <c r="G184" s="58"/>
      <c r="H184" s="80"/>
      <c r="I184" s="80"/>
      <c r="J184" s="80"/>
      <c r="K184" s="80"/>
      <c r="L184" s="147"/>
      <c r="M184" s="80"/>
      <c r="N184" s="147"/>
      <c r="O184" s="80"/>
      <c r="P184" s="147"/>
      <c r="Q184" s="148"/>
      <c r="R184" s="148"/>
      <c r="S184" s="148"/>
    </row>
    <row r="185" spans="2:19" ht="19.5" customHeight="1">
      <c r="B185" s="80"/>
      <c r="C185" s="80"/>
      <c r="D185" s="58"/>
      <c r="E185" s="58"/>
      <c r="F185" s="58"/>
      <c r="G185" s="58"/>
      <c r="H185" s="80"/>
      <c r="I185" s="80"/>
      <c r="J185" s="80"/>
      <c r="K185" s="80"/>
      <c r="L185" s="147"/>
      <c r="M185" s="80"/>
      <c r="N185" s="147"/>
      <c r="O185" s="80"/>
      <c r="P185" s="147"/>
      <c r="Q185" s="148"/>
      <c r="R185" s="148"/>
      <c r="S185" s="148"/>
    </row>
    <row r="186" spans="2:19" ht="19.5" customHeight="1">
      <c r="B186" s="80"/>
      <c r="C186" s="80"/>
      <c r="D186" s="58"/>
      <c r="E186" s="58"/>
      <c r="F186" s="58"/>
      <c r="G186" s="58"/>
      <c r="H186" s="80"/>
      <c r="I186" s="80"/>
      <c r="J186" s="80"/>
      <c r="K186" s="80"/>
      <c r="L186" s="147"/>
      <c r="M186" s="80"/>
      <c r="N186" s="147"/>
      <c r="O186" s="80"/>
      <c r="P186" s="147"/>
      <c r="Q186" s="148"/>
      <c r="R186" s="148"/>
      <c r="S186" s="148"/>
    </row>
    <row r="187" spans="2:19" ht="19.5" customHeight="1">
      <c r="B187" s="80"/>
      <c r="C187" s="80"/>
      <c r="D187" s="58"/>
      <c r="E187" s="58"/>
      <c r="F187" s="58"/>
      <c r="G187" s="58"/>
      <c r="H187" s="80"/>
      <c r="I187" s="80"/>
      <c r="J187" s="80"/>
      <c r="K187" s="80"/>
      <c r="L187" s="147"/>
      <c r="M187" s="80"/>
      <c r="N187" s="147"/>
      <c r="O187" s="80"/>
      <c r="P187" s="147"/>
      <c r="Q187" s="148"/>
      <c r="R187" s="148"/>
      <c r="S187" s="148"/>
    </row>
    <row r="188" spans="2:19" ht="19.5" customHeight="1">
      <c r="B188" s="80"/>
      <c r="C188" s="80"/>
      <c r="D188" s="58"/>
      <c r="E188" s="58"/>
      <c r="F188" s="58"/>
      <c r="G188" s="58"/>
      <c r="H188" s="80"/>
      <c r="I188" s="80"/>
      <c r="J188" s="80"/>
      <c r="K188" s="80"/>
      <c r="L188" s="147"/>
      <c r="M188" s="80"/>
      <c r="N188" s="147"/>
      <c r="O188" s="80"/>
      <c r="P188" s="147"/>
      <c r="Q188" s="148"/>
      <c r="R188" s="148"/>
      <c r="S188" s="148"/>
    </row>
    <row r="189" spans="2:19" ht="19.5" customHeight="1">
      <c r="B189" s="80"/>
      <c r="C189" s="80"/>
      <c r="D189" s="58"/>
      <c r="E189" s="58"/>
      <c r="F189" s="58"/>
      <c r="G189" s="58"/>
      <c r="H189" s="80"/>
      <c r="I189" s="80"/>
      <c r="J189" s="80"/>
      <c r="K189" s="80"/>
      <c r="L189" s="147"/>
      <c r="M189" s="80"/>
      <c r="N189" s="147"/>
      <c r="O189" s="80"/>
      <c r="P189" s="147"/>
      <c r="Q189" s="148"/>
      <c r="R189" s="148"/>
      <c r="S189" s="148"/>
    </row>
    <row r="190" spans="2:19" ht="19.5" customHeight="1">
      <c r="B190" s="80"/>
      <c r="C190" s="80"/>
      <c r="D190" s="58"/>
      <c r="E190" s="58"/>
      <c r="F190" s="58"/>
      <c r="G190" s="58"/>
      <c r="H190" s="80"/>
      <c r="I190" s="80"/>
      <c r="J190" s="80"/>
      <c r="K190" s="80"/>
      <c r="L190" s="147"/>
      <c r="M190" s="80"/>
      <c r="N190" s="147"/>
      <c r="O190" s="80"/>
      <c r="P190" s="147"/>
      <c r="Q190" s="148"/>
      <c r="R190" s="148"/>
      <c r="S190" s="148"/>
    </row>
    <row r="191" spans="2:19" ht="19.5" customHeight="1">
      <c r="B191" s="80"/>
      <c r="C191" s="80"/>
      <c r="D191" s="58"/>
      <c r="E191" s="58"/>
      <c r="F191" s="58"/>
      <c r="G191" s="58"/>
      <c r="H191" s="80"/>
      <c r="I191" s="80"/>
      <c r="J191" s="80"/>
      <c r="K191" s="80"/>
      <c r="L191" s="147"/>
      <c r="M191" s="80"/>
      <c r="N191" s="147"/>
      <c r="O191" s="80"/>
      <c r="P191" s="147"/>
      <c r="Q191" s="148"/>
      <c r="R191" s="148"/>
      <c r="S191" s="148"/>
    </row>
    <row r="192" spans="2:19" ht="19.5" customHeight="1">
      <c r="B192" s="80"/>
      <c r="C192" s="80"/>
      <c r="D192" s="58"/>
      <c r="E192" s="58"/>
      <c r="F192" s="58"/>
      <c r="G192" s="58"/>
      <c r="H192" s="80"/>
      <c r="I192" s="80"/>
      <c r="J192" s="80"/>
      <c r="K192" s="80"/>
      <c r="L192" s="147"/>
      <c r="M192" s="80"/>
      <c r="N192" s="147"/>
      <c r="O192" s="80"/>
      <c r="P192" s="147"/>
      <c r="Q192" s="148"/>
      <c r="R192" s="148"/>
      <c r="S192" s="148"/>
    </row>
    <row r="193" spans="2:19" ht="19.5" customHeight="1">
      <c r="B193" s="80"/>
      <c r="C193" s="80"/>
      <c r="D193" s="58"/>
      <c r="E193" s="58"/>
      <c r="F193" s="58"/>
      <c r="G193" s="58"/>
      <c r="H193" s="80"/>
      <c r="I193" s="80"/>
      <c r="J193" s="80"/>
      <c r="K193" s="80"/>
      <c r="L193" s="147"/>
      <c r="M193" s="80"/>
      <c r="N193" s="147"/>
      <c r="O193" s="80"/>
      <c r="P193" s="147"/>
      <c r="Q193" s="148"/>
      <c r="R193" s="148"/>
      <c r="S193" s="148"/>
    </row>
    <row r="194" spans="2:19" ht="19.5" customHeight="1">
      <c r="B194" s="80"/>
      <c r="C194" s="80"/>
      <c r="D194" s="58"/>
      <c r="E194" s="58"/>
      <c r="F194" s="58"/>
      <c r="G194" s="58"/>
      <c r="H194" s="80"/>
      <c r="I194" s="80"/>
      <c r="J194" s="80"/>
      <c r="K194" s="80"/>
      <c r="L194" s="147"/>
      <c r="M194" s="80"/>
      <c r="N194" s="147"/>
      <c r="O194" s="80"/>
      <c r="P194" s="147"/>
      <c r="Q194" s="148"/>
      <c r="R194" s="148"/>
      <c r="S194" s="148"/>
    </row>
    <row r="195" spans="2:19" ht="19.5" customHeight="1">
      <c r="B195" s="80"/>
      <c r="C195" s="80"/>
      <c r="D195" s="58"/>
      <c r="E195" s="58"/>
      <c r="F195" s="58"/>
      <c r="G195" s="58"/>
      <c r="H195" s="80"/>
      <c r="I195" s="80"/>
      <c r="J195" s="80"/>
      <c r="K195" s="80"/>
      <c r="L195" s="147"/>
      <c r="M195" s="80"/>
      <c r="N195" s="147"/>
      <c r="O195" s="80"/>
      <c r="P195" s="147"/>
      <c r="Q195" s="148"/>
      <c r="R195" s="148"/>
      <c r="S195" s="148"/>
    </row>
  </sheetData>
  <sheetProtection/>
  <mergeCells count="8">
    <mergeCell ref="A70:Q70"/>
    <mergeCell ref="A3:Q3"/>
    <mergeCell ref="M2:Q2"/>
    <mergeCell ref="Q13:Q15"/>
    <mergeCell ref="P13:P15"/>
    <mergeCell ref="P9:Q12"/>
    <mergeCell ref="A4:Q4"/>
    <mergeCell ref="A5:Q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0" r:id="rId3"/>
  <headerFooter alignWithMargins="0">
    <oddFooter>&amp;L&amp;D   &amp;T&amp;C&amp;F</oddFooter>
  </headerFooter>
  <rowBreaks count="1" manualBreakCount="1">
    <brk id="44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User</cp:lastModifiedBy>
  <cp:lastPrinted>2013-08-26T11:54:02Z</cp:lastPrinted>
  <dcterms:created xsi:type="dcterms:W3CDTF">2013-08-23T11:04:33Z</dcterms:created>
  <dcterms:modified xsi:type="dcterms:W3CDTF">2013-09-18T12:28:33Z</dcterms:modified>
  <cp:category/>
  <cp:version/>
  <cp:contentType/>
  <cp:contentStatus/>
</cp:coreProperties>
</file>