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 decembrie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 decembrie 2017'!$B$2:$R$70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 decembrie 2017'!$13:$18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<sst xmlns="http://schemas.openxmlformats.org/spreadsheetml/2006/main" count="112" uniqueCount="104">
  <si>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</si>
  <si>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01.01 - 31.12.2017</t>
  </si>
  <si>
    <t/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</si>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</sst>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 quotePrefix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4" fontId="10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11" fillId="33" borderId="0" xfId="0" applyNumberFormat="1" applyFont="1" applyFill="1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7" fontId="2" fillId="33" borderId="0" xfId="0" applyNumberFormat="1" applyFont="1" applyFill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6" fontId="9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8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4" fontId="7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11" xfId="0" applyNumberFormat="1" applyFont="1" applyFill="1" applyBorder="1" applyAlignment="1" applyProtection="1">
      <alignment horizontal="right" wrapText="1"/>
      <protection locked="0"/>
    </xf>
    <xf numFmtId="164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 horizontal="right" vertical="center"/>
      <protection locked="0"/>
    </xf>
    <xf numFmtId="164" fontId="6" fillId="33" borderId="11" xfId="0" applyNumberFormat="1" applyFont="1" applyFill="1" applyBorder="1" applyAlignment="1" applyProtection="1">
      <alignment horizontal="right" vertical="center"/>
      <protection/>
    </xf>
    <xf numFmtId="164" fontId="6" fillId="33" borderId="11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decembrie%202017%20s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decembrie in luna"/>
      <sheetName val=" decembrie 2017 din 25 ian"/>
      <sheetName val="UAT decembrie 2017"/>
      <sheetName val=" consolidari decembrie"/>
      <sheetName val="noiembrie 2017(valori)"/>
      <sheetName val="UAT noiembrie 2017(valori)"/>
      <sheetName val="noiembrie 2017 estim (valori)"/>
      <sheetName val="UAT noiembrie 2017 (valori)"/>
      <sheetName val="Sinteza - An 2"/>
      <sheetName val="2016 - 2017"/>
      <sheetName val="Sinteza - Anexa executie progam"/>
      <sheetName val="progr.%.exec"/>
      <sheetName val="BGC trim. 29.12.2017 (Liliana)"/>
      <sheetName val="octombrie 2017 (valori)"/>
      <sheetName val="UAT octombrie 2017 (valori)"/>
      <sheetName val=" septembrie 2017 (valori)"/>
      <sheetName val="UAT in luna"/>
      <sheetName val="UAT septembrie 2017 (valori)"/>
      <sheetName val="dob_trez"/>
      <sheetName val="SPECIAL_CNAIR"/>
      <sheetName val="CNAIR_ex"/>
      <sheetName val="decembrie 2016 sit.financiare"/>
      <sheetName val="decembrie 2016 leg"/>
      <sheetName val="bgc 2010-2020"/>
      <sheetName val="progr.%.exec (2)"/>
      <sheetName val="Program 2017-executie "/>
      <sheetName val="Sinteza-anexa program 9 luni "/>
      <sheetName val="program 9 luni .%.exec "/>
      <sheetName val="progr 6 luni % execuție  "/>
      <sheetName val="progr 6 luni % execuție   (VA)"/>
      <sheetName val="Sinteza - An 2 prog. 3 luni "/>
      <sheetName val="progr trim I .%.exec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0"/>
  <sheetViews>
    <sheetView showZeros="0" tabSelected="1" zoomScale="83" zoomScaleNormal="83" zoomScaleSheetLayoutView="75" zoomScalePageLayoutView="0" workbookViewId="0" topLeftCell="A1">
      <pane xSplit="2" ySplit="16" topLeftCell="E61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D71" sqref="D71"/>
    </sheetView>
  </sheetViews>
  <sheetFormatPr defaultColWidth="9.140625" defaultRowHeight="19.5" customHeight="1" outlineLevelRow="1"/>
  <cols>
    <col min="1" max="1" width="3.8515625" style="4" customWidth="1"/>
    <col min="2" max="2" width="52.140625" style="9" customWidth="1"/>
    <col min="3" max="3" width="21.140625" style="9" customWidth="1"/>
    <col min="4" max="4" width="15.7109375" style="9" customWidth="1"/>
    <col min="5" max="5" width="17.00390625" style="33" customWidth="1"/>
    <col min="6" max="6" width="13.8515625" style="33" customWidth="1"/>
    <col min="7" max="7" width="16.8515625" style="33" customWidth="1"/>
    <col min="8" max="8" width="16.28125" style="33" customWidth="1"/>
    <col min="9" max="9" width="15.8515625" style="9" customWidth="1"/>
    <col min="10" max="10" width="13.28125" style="9" customWidth="1"/>
    <col min="11" max="11" width="14.140625" style="9" customWidth="1"/>
    <col min="12" max="12" width="13.7109375" style="9" customWidth="1"/>
    <col min="13" max="13" width="14.00390625" style="10" customWidth="1"/>
    <col min="14" max="14" width="12.421875" style="9" customWidth="1"/>
    <col min="15" max="15" width="12.7109375" style="10" customWidth="1"/>
    <col min="16" max="16" width="11.57421875" style="9" customWidth="1"/>
    <col min="17" max="17" width="15.7109375" style="11" customWidth="1"/>
    <col min="18" max="18" width="9.57421875" style="12" customWidth="1"/>
    <col min="19" max="16384" width="8.8515625" style="4" customWidth="1"/>
  </cols>
  <sheetData>
    <row r="1" spans="2:9" ht="23.25" customHeight="1">
      <c r="B1" s="5"/>
      <c r="C1" s="4"/>
      <c r="D1" s="4"/>
      <c r="E1" s="6"/>
      <c r="F1" s="6"/>
      <c r="G1" s="6"/>
      <c r="H1" s="7"/>
      <c r="I1" s="8"/>
    </row>
    <row r="2" spans="2:18" ht="15" customHeight="1">
      <c r="B2" s="14"/>
      <c r="C2" s="15"/>
      <c r="D2" s="16"/>
      <c r="E2" s="17"/>
      <c r="F2" s="17"/>
      <c r="G2" s="17"/>
      <c r="H2" s="17"/>
      <c r="I2" s="15"/>
      <c r="J2" s="18"/>
      <c r="K2" s="16"/>
      <c r="L2" s="4"/>
      <c r="M2" s="19"/>
      <c r="N2" s="143"/>
      <c r="O2" s="143"/>
      <c r="P2" s="143"/>
      <c r="Q2" s="143"/>
      <c r="R2" s="143"/>
    </row>
    <row r="3" spans="2:18" ht="22.5" customHeight="1" outlineLevel="1">
      <c r="B3" s="144" t="s">
        <v>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2:18" ht="15" outlineLevel="1">
      <c r="B4" s="145" t="s">
        <v>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5" outlineLevel="1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2:18" ht="15" outlineLevel="1">
      <c r="B6" s="20"/>
      <c r="C6" s="21"/>
      <c r="D6" s="21"/>
      <c r="E6" s="21"/>
      <c r="F6" s="20"/>
      <c r="G6" s="20"/>
      <c r="H6" s="20"/>
      <c r="I6" s="22"/>
      <c r="J6" s="20"/>
      <c r="K6" s="20"/>
      <c r="L6" s="20"/>
      <c r="M6" s="20"/>
      <c r="N6" s="20"/>
      <c r="O6" s="20"/>
      <c r="P6" s="20"/>
      <c r="Q6" s="20"/>
      <c r="R6" s="20"/>
    </row>
    <row r="7" spans="2:18" ht="15" outlineLevel="1">
      <c r="B7" s="23" t="s">
        <v>2</v>
      </c>
      <c r="C7" s="21"/>
      <c r="D7" s="21"/>
      <c r="E7" s="21"/>
      <c r="F7" s="21"/>
      <c r="G7" s="21"/>
      <c r="H7" s="24"/>
      <c r="I7" s="24"/>
      <c r="J7" s="22"/>
      <c r="K7" s="24"/>
      <c r="L7" s="24"/>
      <c r="M7" s="24"/>
      <c r="N7" s="24"/>
      <c r="O7" s="24"/>
      <c r="P7" s="24"/>
      <c r="Q7" s="24"/>
      <c r="R7" s="24"/>
    </row>
    <row r="8" spans="2:18" ht="15" outlineLevel="1">
      <c r="B8" s="24"/>
      <c r="C8" s="21"/>
      <c r="D8" s="21"/>
      <c r="E8" s="21"/>
      <c r="F8" s="24"/>
      <c r="G8" s="21"/>
      <c r="H8" s="24"/>
      <c r="I8" s="22"/>
      <c r="J8" s="22"/>
      <c r="K8" s="24"/>
      <c r="L8" s="24"/>
      <c r="M8" s="24"/>
      <c r="N8" s="24"/>
      <c r="O8" s="24"/>
      <c r="P8" s="24"/>
      <c r="Q8" s="24"/>
      <c r="R8" s="24"/>
    </row>
    <row r="9" spans="2:18" ht="17.25" outlineLevel="1">
      <c r="B9" s="25"/>
      <c r="C9" s="21"/>
      <c r="D9" s="21"/>
      <c r="E9" s="26"/>
      <c r="F9" s="27"/>
      <c r="G9" s="21"/>
      <c r="H9" s="24"/>
      <c r="I9" s="26"/>
      <c r="J9" s="28"/>
      <c r="K9" s="29"/>
      <c r="L9" s="27"/>
      <c r="M9" s="24"/>
      <c r="N9" s="24"/>
      <c r="O9" s="24"/>
      <c r="P9" s="24"/>
      <c r="Q9" s="24"/>
      <c r="R9" s="24"/>
    </row>
    <row r="10" spans="2:13" ht="24" customHeight="1" outlineLevel="1">
      <c r="B10" s="31"/>
      <c r="C10" s="21"/>
      <c r="D10" s="32"/>
      <c r="F10" s="34"/>
      <c r="G10" s="35"/>
      <c r="I10" s="22"/>
      <c r="J10" s="36"/>
      <c r="K10" s="37"/>
      <c r="L10" s="22"/>
      <c r="M10" s="38"/>
    </row>
    <row r="11" spans="2:18" ht="15.75" customHeight="1" outlineLevel="1">
      <c r="B11" s="39"/>
      <c r="C11" s="32"/>
      <c r="D11" s="32"/>
      <c r="E11" s="32"/>
      <c r="F11" s="40"/>
      <c r="G11" s="32"/>
      <c r="H11" s="32"/>
      <c r="I11" s="38"/>
      <c r="J11" s="41"/>
      <c r="K11" s="41"/>
      <c r="L11" s="42"/>
      <c r="M11" s="43"/>
      <c r="N11" s="44"/>
      <c r="O11" s="44"/>
      <c r="P11" s="10" t="s">
        <v>3</v>
      </c>
      <c r="Q11" s="45">
        <v>842500</v>
      </c>
      <c r="R11" s="46"/>
    </row>
    <row r="12" spans="2:18" ht="17.25" outlineLevel="1">
      <c r="B12" s="47"/>
      <c r="C12" s="38"/>
      <c r="D12" s="38"/>
      <c r="E12" s="48"/>
      <c r="F12" s="49"/>
      <c r="G12" s="50"/>
      <c r="H12" s="51"/>
      <c r="I12" s="52"/>
      <c r="J12" s="4"/>
      <c r="K12" s="4"/>
      <c r="L12" s="30"/>
      <c r="M12" s="18"/>
      <c r="N12" s="53"/>
      <c r="O12" s="54"/>
      <c r="P12" s="53"/>
      <c r="Q12" s="55"/>
      <c r="R12" s="56" t="s">
        <v>4</v>
      </c>
    </row>
    <row r="13" spans="2:18" ht="15">
      <c r="B13" s="58"/>
      <c r="C13" s="59" t="s">
        <v>5</v>
      </c>
      <c r="D13" s="59" t="s">
        <v>5</v>
      </c>
      <c r="E13" s="60" t="s">
        <v>5</v>
      </c>
      <c r="F13" s="60" t="s">
        <v>5</v>
      </c>
      <c r="G13" s="60" t="s">
        <v>6</v>
      </c>
      <c r="H13" s="60" t="s">
        <v>7</v>
      </c>
      <c r="I13" s="59" t="s">
        <v>5</v>
      </c>
      <c r="J13" s="59" t="s">
        <v>8</v>
      </c>
      <c r="K13" s="59" t="s">
        <v>9</v>
      </c>
      <c r="L13" s="59" t="s">
        <v>9</v>
      </c>
      <c r="M13" s="61" t="s">
        <v>10</v>
      </c>
      <c r="N13" s="59" t="s">
        <v>11</v>
      </c>
      <c r="O13" s="62" t="s">
        <v>10</v>
      </c>
      <c r="P13" s="59" t="s">
        <v>12</v>
      </c>
      <c r="Q13" s="146" t="s">
        <v>13</v>
      </c>
      <c r="R13" s="146"/>
    </row>
    <row r="14" spans="2:18" ht="19.5" customHeight="1">
      <c r="B14" s="63"/>
      <c r="C14" s="64" t="s">
        <v>14</v>
      </c>
      <c r="D14" s="64" t="s">
        <v>15</v>
      </c>
      <c r="E14" s="65" t="s">
        <v>16</v>
      </c>
      <c r="F14" s="65" t="s">
        <v>17</v>
      </c>
      <c r="G14" s="65" t="s">
        <v>18</v>
      </c>
      <c r="H14" s="65" t="s">
        <v>19</v>
      </c>
      <c r="I14" s="64" t="s">
        <v>20</v>
      </c>
      <c r="J14" s="64" t="s">
        <v>19</v>
      </c>
      <c r="K14" s="64" t="s">
        <v>21</v>
      </c>
      <c r="L14" s="64" t="s">
        <v>22</v>
      </c>
      <c r="M14" s="66"/>
      <c r="N14" s="64" t="s">
        <v>23</v>
      </c>
      <c r="O14" s="67" t="s">
        <v>24</v>
      </c>
      <c r="P14" s="68" t="s">
        <v>25</v>
      </c>
      <c r="Q14" s="147"/>
      <c r="R14" s="147"/>
    </row>
    <row r="15" spans="2:18" ht="15.75" customHeight="1">
      <c r="B15" s="30"/>
      <c r="C15" s="64" t="s">
        <v>26</v>
      </c>
      <c r="D15" s="64" t="s">
        <v>27</v>
      </c>
      <c r="E15" s="65" t="s">
        <v>28</v>
      </c>
      <c r="F15" s="65" t="s">
        <v>29</v>
      </c>
      <c r="G15" s="65" t="s">
        <v>30</v>
      </c>
      <c r="H15" s="65" t="s">
        <v>31</v>
      </c>
      <c r="I15" s="64" t="s">
        <v>32</v>
      </c>
      <c r="J15" s="64" t="s">
        <v>33</v>
      </c>
      <c r="K15" s="64" t="s">
        <v>34</v>
      </c>
      <c r="L15" s="64" t="s">
        <v>35</v>
      </c>
      <c r="M15" s="66"/>
      <c r="N15" s="64" t="s">
        <v>36</v>
      </c>
      <c r="O15" s="67" t="s">
        <v>37</v>
      </c>
      <c r="P15" s="68" t="s">
        <v>38</v>
      </c>
      <c r="Q15" s="147"/>
      <c r="R15" s="147"/>
    </row>
    <row r="16" spans="2:18" ht="15">
      <c r="B16" s="69"/>
      <c r="C16" s="70"/>
      <c r="D16" s="64" t="s">
        <v>39</v>
      </c>
      <c r="E16" s="65" t="s">
        <v>40</v>
      </c>
      <c r="F16" s="65" t="s">
        <v>41</v>
      </c>
      <c r="G16" s="65" t="s">
        <v>42</v>
      </c>
      <c r="H16" s="65"/>
      <c r="I16" s="64" t="s">
        <v>43</v>
      </c>
      <c r="J16" s="64" t="s">
        <v>44</v>
      </c>
      <c r="K16" s="64"/>
      <c r="L16" s="64" t="s">
        <v>45</v>
      </c>
      <c r="M16" s="66"/>
      <c r="N16" s="64" t="s">
        <v>46</v>
      </c>
      <c r="O16" s="66" t="s">
        <v>47</v>
      </c>
      <c r="P16" s="68" t="s">
        <v>48</v>
      </c>
      <c r="Q16" s="147"/>
      <c r="R16" s="147"/>
    </row>
    <row r="17" spans="1:18" s="13" customFormat="1" ht="15.75" customHeight="1">
      <c r="A17" s="4"/>
      <c r="B17" s="53"/>
      <c r="C17" s="4"/>
      <c r="D17" s="64" t="s">
        <v>49</v>
      </c>
      <c r="E17" s="65"/>
      <c r="F17" s="65"/>
      <c r="G17" s="65" t="s">
        <v>50</v>
      </c>
      <c r="H17" s="65"/>
      <c r="I17" s="64" t="s">
        <v>51</v>
      </c>
      <c r="J17" s="64"/>
      <c r="K17" s="64"/>
      <c r="L17" s="64" t="s">
        <v>52</v>
      </c>
      <c r="M17" s="66"/>
      <c r="N17" s="64"/>
      <c r="O17" s="66"/>
      <c r="P17" s="68"/>
      <c r="Q17" s="148" t="s">
        <v>53</v>
      </c>
      <c r="R17" s="149" t="s">
        <v>54</v>
      </c>
    </row>
    <row r="18" spans="1:18" s="13" customFormat="1" ht="51" customHeight="1">
      <c r="A18" s="4"/>
      <c r="B18" s="71"/>
      <c r="C18" s="4"/>
      <c r="D18" s="1"/>
      <c r="E18" s="1"/>
      <c r="F18" s="1"/>
      <c r="G18" s="65" t="s">
        <v>55</v>
      </c>
      <c r="H18" s="65"/>
      <c r="I18" s="72" t="s">
        <v>56</v>
      </c>
      <c r="J18" s="64"/>
      <c r="K18" s="64"/>
      <c r="L18" s="72" t="s">
        <v>57</v>
      </c>
      <c r="M18" s="66"/>
      <c r="N18" s="64"/>
      <c r="O18" s="66"/>
      <c r="P18" s="68"/>
      <c r="Q18" s="148"/>
      <c r="R18" s="149"/>
    </row>
    <row r="19" spans="1:18" s="13" customFormat="1" ht="15.75" customHeight="1">
      <c r="A19" s="4"/>
      <c r="B19" s="53"/>
      <c r="C19" s="4"/>
      <c r="D19" s="1"/>
      <c r="E19" s="1"/>
      <c r="F19" s="1"/>
      <c r="G19" s="65"/>
      <c r="H19" s="65"/>
      <c r="I19" s="72"/>
      <c r="J19" s="64"/>
      <c r="K19" s="64"/>
      <c r="L19" s="72"/>
      <c r="M19" s="66"/>
      <c r="N19" s="64"/>
      <c r="O19" s="66"/>
      <c r="P19" s="68"/>
      <c r="Q19" s="73"/>
      <c r="R19" s="74"/>
    </row>
    <row r="20" spans="1:18" s="13" customFormat="1" ht="18" customHeight="1" thickBot="1">
      <c r="A20" s="82"/>
      <c r="B20" s="83"/>
      <c r="C20" s="84"/>
      <c r="D20" s="84"/>
      <c r="E20" s="84"/>
      <c r="F20" s="84"/>
      <c r="G20" s="84"/>
      <c r="H20" s="85"/>
      <c r="I20" s="84"/>
      <c r="J20" s="86"/>
      <c r="K20" s="84"/>
      <c r="L20" s="87"/>
      <c r="M20" s="88"/>
      <c r="N20" s="87"/>
      <c r="O20" s="88"/>
      <c r="P20" s="87"/>
      <c r="Q20" s="89"/>
      <c r="R20" s="88"/>
    </row>
    <row r="21" spans="2:18" s="95" customFormat="1" ht="30.75" customHeight="1" thickTop="1">
      <c r="B21" s="90" t="s">
        <v>58</v>
      </c>
      <c r="C21" s="3">
        <f aca="true" t="shared" si="0" ref="C21:L21">C22+C38+C39+C40+C41+C42+C43++C44+C45</f>
        <v>113021.942673</v>
      </c>
      <c r="D21" s="3">
        <f t="shared" si="0"/>
        <v>74653.58699999998</v>
      </c>
      <c r="E21" s="3">
        <f t="shared" si="0"/>
        <v>58018.064000000006</v>
      </c>
      <c r="F21" s="3">
        <f t="shared" si="0"/>
        <v>2216.708871</v>
      </c>
      <c r="G21" s="3">
        <f t="shared" si="0"/>
        <v>28760.949000000004</v>
      </c>
      <c r="H21" s="3">
        <f t="shared" si="0"/>
        <v>0</v>
      </c>
      <c r="I21" s="3">
        <f t="shared" si="0"/>
        <v>24664.953</v>
      </c>
      <c r="J21" s="3">
        <f>J22+J38+J39+J40+J41+J42+J43++J44+J45</f>
        <v>157.33299999999997</v>
      </c>
      <c r="K21" s="3">
        <f t="shared" si="0"/>
        <v>115.27753478</v>
      </c>
      <c r="L21" s="91">
        <f t="shared" si="0"/>
        <v>3432.2343200000005</v>
      </c>
      <c r="M21" s="92">
        <f>SUM(C21:L21)</f>
        <v>305041.0493987799</v>
      </c>
      <c r="N21" s="93">
        <f>N22+N38+N39+N42+N40</f>
        <v>-53002.60969068</v>
      </c>
      <c r="O21" s="92">
        <f aca="true" t="shared" si="1" ref="O21:O43">M21+N21</f>
        <v>252038.43970809993</v>
      </c>
      <c r="P21" s="93">
        <f>P22+P38+P39+P42+P44</f>
        <v>-218.737</v>
      </c>
      <c r="Q21" s="94">
        <f>O21+P21</f>
        <v>251819.70270809994</v>
      </c>
      <c r="R21" s="92">
        <f>Q21/$Q$11*100</f>
        <v>29.88957895645103</v>
      </c>
    </row>
    <row r="22" spans="2:18" s="97" customFormat="1" ht="18.75" customHeight="1">
      <c r="B22" s="73" t="s">
        <v>59</v>
      </c>
      <c r="C22" s="3">
        <f>C23+C36+C37</f>
        <v>96789.79867300001</v>
      </c>
      <c r="D22" s="3">
        <f>D23+D36+D37</f>
        <v>64525.38</v>
      </c>
      <c r="E22" s="91">
        <f>E23+E36+E37</f>
        <v>44432.439000000006</v>
      </c>
      <c r="F22" s="91">
        <f>F23+F36+F37</f>
        <v>2216.705778</v>
      </c>
      <c r="G22" s="91">
        <f>G23+G36+G37</f>
        <v>25915.515000000003</v>
      </c>
      <c r="H22" s="91"/>
      <c r="I22" s="3">
        <f>I23+I36+I37</f>
        <v>12009.081</v>
      </c>
      <c r="J22" s="3"/>
      <c r="K22" s="96">
        <f>K23+K36+K37</f>
        <v>115.27753478</v>
      </c>
      <c r="L22" s="96">
        <f>L23+L36+L37</f>
        <v>1368.72418</v>
      </c>
      <c r="M22" s="3">
        <f>SUM(C22:L22)</f>
        <v>247372.92116578005</v>
      </c>
      <c r="N22" s="3">
        <f>N23+N36+N37</f>
        <v>-13568.87155068</v>
      </c>
      <c r="O22" s="96">
        <f t="shared" si="1"/>
        <v>233804.04961510006</v>
      </c>
      <c r="P22" s="3">
        <f>P23+P36+P37</f>
        <v>0</v>
      </c>
      <c r="Q22" s="76">
        <f aca="true" t="shared" si="2" ref="Q22:Q43">O22+P22</f>
        <v>233804.04961510006</v>
      </c>
      <c r="R22" s="96">
        <f aca="true" t="shared" si="3" ref="R22:R45">Q22/$Q$11*100</f>
        <v>27.751222506243327</v>
      </c>
    </row>
    <row r="23" spans="2:18" ht="28.5" customHeight="1">
      <c r="B23" s="98" t="s">
        <v>60</v>
      </c>
      <c r="C23" s="99">
        <f>C24+C28+C29+C34+C35</f>
        <v>85072.232673</v>
      </c>
      <c r="D23" s="99">
        <f>D24+D28+D29+D34+D35</f>
        <v>50965.719</v>
      </c>
      <c r="E23" s="100">
        <f aca="true" t="shared" si="4" ref="E23:L23">E24+E28+E29+E34+E35</f>
        <v>0</v>
      </c>
      <c r="F23" s="100">
        <f t="shared" si="4"/>
        <v>0</v>
      </c>
      <c r="G23" s="101">
        <f t="shared" si="4"/>
        <v>2125.311</v>
      </c>
      <c r="H23" s="100">
        <f t="shared" si="4"/>
        <v>0</v>
      </c>
      <c r="I23" s="99">
        <f>I24+I28+I29+I34+I35</f>
        <v>2082.5550000000003</v>
      </c>
      <c r="J23" s="57">
        <f t="shared" si="4"/>
        <v>0</v>
      </c>
      <c r="K23" s="57">
        <f t="shared" si="4"/>
        <v>0</v>
      </c>
      <c r="L23" s="57">
        <f t="shared" si="4"/>
        <v>0</v>
      </c>
      <c r="M23" s="99">
        <f>SUM(C23:L23)</f>
        <v>140245.81767299998</v>
      </c>
      <c r="N23" s="57">
        <f>N24+N28+N29+N34+N35</f>
        <v>0</v>
      </c>
      <c r="O23" s="99">
        <f t="shared" si="1"/>
        <v>140245.81767299998</v>
      </c>
      <c r="P23" s="57">
        <f>P24+P28+P29+P34+P35</f>
        <v>0</v>
      </c>
      <c r="Q23" s="102">
        <f t="shared" si="2"/>
        <v>140245.81767299998</v>
      </c>
      <c r="R23" s="99">
        <f t="shared" si="3"/>
        <v>16.646387854362015</v>
      </c>
    </row>
    <row r="24" spans="2:18" ht="33.75" customHeight="1">
      <c r="B24" s="103" t="s">
        <v>61</v>
      </c>
      <c r="C24" s="99">
        <f aca="true" t="shared" si="5" ref="C24:H24">C25+C26+C27</f>
        <v>26431.293999999998</v>
      </c>
      <c r="D24" s="99">
        <f>D25+D26+D27</f>
        <v>20469.338</v>
      </c>
      <c r="E24" s="100">
        <f t="shared" si="5"/>
        <v>0</v>
      </c>
      <c r="F24" s="100">
        <f t="shared" si="5"/>
        <v>0</v>
      </c>
      <c r="G24" s="100">
        <f t="shared" si="5"/>
        <v>0</v>
      </c>
      <c r="H24" s="100">
        <f t="shared" si="5"/>
        <v>0</v>
      </c>
      <c r="I24" s="57"/>
      <c r="J24" s="57">
        <f>J25+J26+J27</f>
        <v>0</v>
      </c>
      <c r="K24" s="79">
        <f>K25+K26+K27</f>
        <v>0</v>
      </c>
      <c r="L24" s="57">
        <f>L25+L26+L27</f>
        <v>0</v>
      </c>
      <c r="M24" s="99">
        <f aca="true" t="shared" si="6" ref="M24:M43">SUM(C24:L24)</f>
        <v>46900.632</v>
      </c>
      <c r="N24" s="57">
        <f>N25+N26+N27</f>
        <v>0</v>
      </c>
      <c r="O24" s="99">
        <f t="shared" si="1"/>
        <v>46900.632</v>
      </c>
      <c r="P24" s="57">
        <f>P25+P26+P27</f>
        <v>0</v>
      </c>
      <c r="Q24" s="102">
        <f t="shared" si="2"/>
        <v>46900.632</v>
      </c>
      <c r="R24" s="99">
        <f>Q24/$Q$11*100</f>
        <v>5.5668405934718095</v>
      </c>
    </row>
    <row r="25" spans="2:18" ht="22.5" customHeight="1">
      <c r="B25" s="104" t="s">
        <v>62</v>
      </c>
      <c r="C25" s="79">
        <v>14691.28</v>
      </c>
      <c r="D25" s="79">
        <v>40.771</v>
      </c>
      <c r="E25" s="100"/>
      <c r="F25" s="100"/>
      <c r="G25" s="100"/>
      <c r="H25" s="100"/>
      <c r="I25" s="99"/>
      <c r="J25" s="79"/>
      <c r="K25" s="79"/>
      <c r="L25" s="79"/>
      <c r="M25" s="99">
        <f t="shared" si="6"/>
        <v>14732.051000000001</v>
      </c>
      <c r="N25" s="79"/>
      <c r="O25" s="99">
        <f t="shared" si="1"/>
        <v>14732.051000000001</v>
      </c>
      <c r="P25" s="79"/>
      <c r="Q25" s="102">
        <f t="shared" si="2"/>
        <v>14732.051000000001</v>
      </c>
      <c r="R25" s="99">
        <f>Q25/$Q$11*100</f>
        <v>1.7486113946587538</v>
      </c>
    </row>
    <row r="26" spans="2:18" ht="30" customHeight="1">
      <c r="B26" s="104" t="s">
        <v>63</v>
      </c>
      <c r="C26" s="79">
        <v>9727.800999999998</v>
      </c>
      <c r="D26" s="79">
        <v>20415.343</v>
      </c>
      <c r="E26" s="2"/>
      <c r="F26" s="2"/>
      <c r="G26" s="2"/>
      <c r="H26" s="2"/>
      <c r="I26" s="99"/>
      <c r="J26" s="79"/>
      <c r="K26" s="79"/>
      <c r="L26" s="79"/>
      <c r="M26" s="99">
        <f t="shared" si="6"/>
        <v>30143.144</v>
      </c>
      <c r="N26" s="79"/>
      <c r="O26" s="99">
        <f t="shared" si="1"/>
        <v>30143.144</v>
      </c>
      <c r="P26" s="79"/>
      <c r="Q26" s="102">
        <f t="shared" si="2"/>
        <v>30143.144</v>
      </c>
      <c r="R26" s="99">
        <f>Q26/$Q$11*100</f>
        <v>3.5778212462908012</v>
      </c>
    </row>
    <row r="27" spans="2:18" ht="36" customHeight="1">
      <c r="B27" s="105" t="s">
        <v>64</v>
      </c>
      <c r="C27" s="79">
        <v>2012.2130000000002</v>
      </c>
      <c r="D27" s="79">
        <v>13.224</v>
      </c>
      <c r="E27" s="2"/>
      <c r="F27" s="2"/>
      <c r="G27" s="2"/>
      <c r="H27" s="2"/>
      <c r="I27" s="99"/>
      <c r="J27" s="79"/>
      <c r="K27" s="79"/>
      <c r="L27" s="79"/>
      <c r="M27" s="99">
        <f t="shared" si="6"/>
        <v>2025.4370000000001</v>
      </c>
      <c r="N27" s="79"/>
      <c r="O27" s="99">
        <f t="shared" si="1"/>
        <v>2025.4370000000001</v>
      </c>
      <c r="P27" s="79"/>
      <c r="Q27" s="102">
        <f t="shared" si="2"/>
        <v>2025.4370000000001</v>
      </c>
      <c r="R27" s="99">
        <f t="shared" si="3"/>
        <v>0.2404079525222552</v>
      </c>
    </row>
    <row r="28" spans="2:18" ht="23.25" customHeight="1">
      <c r="B28" s="103" t="s">
        <v>65</v>
      </c>
      <c r="C28" s="79">
        <v>94.493</v>
      </c>
      <c r="D28" s="79">
        <v>5267.342</v>
      </c>
      <c r="E28" s="100"/>
      <c r="F28" s="100"/>
      <c r="G28" s="100"/>
      <c r="H28" s="100"/>
      <c r="I28" s="99"/>
      <c r="J28" s="79"/>
      <c r="K28" s="79"/>
      <c r="L28" s="79"/>
      <c r="M28" s="99">
        <f t="shared" si="6"/>
        <v>5361.835</v>
      </c>
      <c r="N28" s="79"/>
      <c r="O28" s="99">
        <f t="shared" si="1"/>
        <v>5361.835</v>
      </c>
      <c r="P28" s="79"/>
      <c r="Q28" s="102">
        <f t="shared" si="2"/>
        <v>5361.835</v>
      </c>
      <c r="R28" s="99">
        <f t="shared" si="3"/>
        <v>0.6364195845697329</v>
      </c>
    </row>
    <row r="29" spans="2:18" ht="36.75" customHeight="1">
      <c r="B29" s="106" t="s">
        <v>66</v>
      </c>
      <c r="C29" s="78">
        <f>SUM(C30:C33)</f>
        <v>57494.121673</v>
      </c>
      <c r="D29" s="78">
        <f>D30+D31+D32+D33</f>
        <v>25053.305</v>
      </c>
      <c r="E29" s="2">
        <f aca="true" t="shared" si="7" ref="E29:L29">E30+E31+E32+E33</f>
        <v>0</v>
      </c>
      <c r="F29" s="2">
        <f t="shared" si="7"/>
        <v>0</v>
      </c>
      <c r="G29" s="107">
        <f t="shared" si="7"/>
        <v>2125.311</v>
      </c>
      <c r="H29" s="2">
        <f t="shared" si="7"/>
        <v>0</v>
      </c>
      <c r="I29" s="78">
        <f>I30+I31+I32+I33</f>
        <v>1519.9070000000002</v>
      </c>
      <c r="J29" s="79">
        <f t="shared" si="7"/>
        <v>0</v>
      </c>
      <c r="K29" s="79">
        <f t="shared" si="7"/>
        <v>0</v>
      </c>
      <c r="L29" s="79">
        <f t="shared" si="7"/>
        <v>0</v>
      </c>
      <c r="M29" s="99">
        <f t="shared" si="6"/>
        <v>86192.64467300002</v>
      </c>
      <c r="N29" s="79">
        <f>N30+N31+N32</f>
        <v>0</v>
      </c>
      <c r="O29" s="99">
        <f t="shared" si="1"/>
        <v>86192.64467300002</v>
      </c>
      <c r="P29" s="79">
        <f>P30+P31+P32</f>
        <v>0</v>
      </c>
      <c r="Q29" s="102">
        <f t="shared" si="2"/>
        <v>86192.64467300002</v>
      </c>
      <c r="R29" s="99">
        <f t="shared" si="3"/>
        <v>10.230580970089024</v>
      </c>
    </row>
    <row r="30" spans="2:18" ht="25.5" customHeight="1">
      <c r="B30" s="104" t="s">
        <v>67</v>
      </c>
      <c r="C30" s="79">
        <v>30022.212999999996</v>
      </c>
      <c r="D30" s="79">
        <v>23521.504</v>
      </c>
      <c r="E30" s="100"/>
      <c r="F30" s="100"/>
      <c r="G30" s="100"/>
      <c r="H30" s="100"/>
      <c r="I30" s="99"/>
      <c r="J30" s="79"/>
      <c r="K30" s="79"/>
      <c r="L30" s="79"/>
      <c r="M30" s="99">
        <f t="shared" si="6"/>
        <v>53543.717</v>
      </c>
      <c r="N30" s="79"/>
      <c r="O30" s="99">
        <f t="shared" si="1"/>
        <v>53543.717</v>
      </c>
      <c r="P30" s="79"/>
      <c r="Q30" s="102">
        <f t="shared" si="2"/>
        <v>53543.717</v>
      </c>
      <c r="R30" s="99">
        <f t="shared" si="3"/>
        <v>6.355337329376855</v>
      </c>
    </row>
    <row r="31" spans="2:18" ht="20.25" customHeight="1">
      <c r="B31" s="104" t="s">
        <v>68</v>
      </c>
      <c r="C31" s="79">
        <v>25167.268</v>
      </c>
      <c r="D31" s="79"/>
      <c r="E31" s="2"/>
      <c r="F31" s="2"/>
      <c r="G31" s="2"/>
      <c r="H31" s="2"/>
      <c r="I31" s="2">
        <v>1436.864</v>
      </c>
      <c r="J31" s="79"/>
      <c r="K31" s="79"/>
      <c r="L31" s="79"/>
      <c r="M31" s="99">
        <f t="shared" si="6"/>
        <v>26604.132</v>
      </c>
      <c r="N31" s="79"/>
      <c r="O31" s="99">
        <f t="shared" si="1"/>
        <v>26604.132</v>
      </c>
      <c r="P31" s="79"/>
      <c r="Q31" s="102">
        <f t="shared" si="2"/>
        <v>26604.132</v>
      </c>
      <c r="R31" s="99">
        <f t="shared" si="3"/>
        <v>3.157760474777448</v>
      </c>
    </row>
    <row r="32" spans="2:18" s="109" customFormat="1" ht="36.75" customHeight="1">
      <c r="B32" s="108" t="s">
        <v>69</v>
      </c>
      <c r="C32" s="79">
        <v>935.049673</v>
      </c>
      <c r="D32" s="79">
        <v>47.42100000000001</v>
      </c>
      <c r="E32" s="2"/>
      <c r="F32" s="2">
        <v>0</v>
      </c>
      <c r="G32" s="2">
        <v>2125.311</v>
      </c>
      <c r="H32" s="2"/>
      <c r="I32" s="79"/>
      <c r="J32" s="79"/>
      <c r="K32" s="79"/>
      <c r="L32" s="79"/>
      <c r="M32" s="99">
        <f t="shared" si="6"/>
        <v>3107.7816730000004</v>
      </c>
      <c r="N32" s="79"/>
      <c r="O32" s="99">
        <f t="shared" si="1"/>
        <v>3107.7816730000004</v>
      </c>
      <c r="P32" s="79"/>
      <c r="Q32" s="102">
        <f t="shared" si="2"/>
        <v>3107.7816730000004</v>
      </c>
      <c r="R32" s="99">
        <f t="shared" si="3"/>
        <v>0.3688761629673591</v>
      </c>
    </row>
    <row r="33" spans="2:18" ht="58.5" customHeight="1">
      <c r="B33" s="108" t="s">
        <v>70</v>
      </c>
      <c r="C33" s="79">
        <v>1369.591</v>
      </c>
      <c r="D33" s="79">
        <v>1484.38</v>
      </c>
      <c r="E33" s="2"/>
      <c r="F33" s="2">
        <v>0</v>
      </c>
      <c r="G33" s="2"/>
      <c r="H33" s="2"/>
      <c r="I33" s="79">
        <v>83.043</v>
      </c>
      <c r="J33" s="110"/>
      <c r="K33" s="79"/>
      <c r="L33" s="79"/>
      <c r="M33" s="99">
        <f t="shared" si="6"/>
        <v>2937.014</v>
      </c>
      <c r="N33" s="79"/>
      <c r="O33" s="99">
        <f t="shared" si="1"/>
        <v>2937.014</v>
      </c>
      <c r="P33" s="79"/>
      <c r="Q33" s="102">
        <f t="shared" si="2"/>
        <v>2937.014</v>
      </c>
      <c r="R33" s="99">
        <f t="shared" si="3"/>
        <v>0.3486070029673591</v>
      </c>
    </row>
    <row r="34" spans="2:18" ht="36" customHeight="1">
      <c r="B34" s="106" t="s">
        <v>71</v>
      </c>
      <c r="C34" s="79">
        <v>933.327</v>
      </c>
      <c r="D34" s="79">
        <v>0</v>
      </c>
      <c r="E34" s="2"/>
      <c r="F34" s="2"/>
      <c r="G34" s="2"/>
      <c r="H34" s="2"/>
      <c r="I34" s="79"/>
      <c r="J34" s="79"/>
      <c r="K34" s="79"/>
      <c r="L34" s="79"/>
      <c r="M34" s="99">
        <f t="shared" si="6"/>
        <v>933.327</v>
      </c>
      <c r="N34" s="79"/>
      <c r="O34" s="99">
        <f t="shared" si="1"/>
        <v>933.327</v>
      </c>
      <c r="P34" s="79"/>
      <c r="Q34" s="102">
        <f t="shared" si="2"/>
        <v>933.327</v>
      </c>
      <c r="R34" s="99">
        <f t="shared" si="3"/>
        <v>0.11078065281899109</v>
      </c>
    </row>
    <row r="35" spans="2:18" ht="33" customHeight="1">
      <c r="B35" s="111" t="s">
        <v>72</v>
      </c>
      <c r="C35" s="79">
        <v>118.997</v>
      </c>
      <c r="D35" s="79">
        <v>175.734</v>
      </c>
      <c r="E35" s="2"/>
      <c r="F35" s="2"/>
      <c r="G35" s="2"/>
      <c r="H35" s="2"/>
      <c r="I35" s="79">
        <v>562.648</v>
      </c>
      <c r="J35" s="79"/>
      <c r="K35" s="79"/>
      <c r="L35" s="79"/>
      <c r="M35" s="99">
        <f t="shared" si="6"/>
        <v>857.379</v>
      </c>
      <c r="N35" s="79"/>
      <c r="O35" s="99">
        <f t="shared" si="1"/>
        <v>857.379</v>
      </c>
      <c r="P35" s="79"/>
      <c r="Q35" s="102">
        <f t="shared" si="2"/>
        <v>857.379</v>
      </c>
      <c r="R35" s="99">
        <f t="shared" si="3"/>
        <v>0.10176605341246292</v>
      </c>
    </row>
    <row r="36" spans="2:18" ht="27.75" customHeight="1">
      <c r="B36" s="112" t="s">
        <v>73</v>
      </c>
      <c r="C36" s="79">
        <v>1540.686</v>
      </c>
      <c r="D36" s="79"/>
      <c r="E36" s="2">
        <v>44327.44</v>
      </c>
      <c r="F36" s="2">
        <v>2207.873</v>
      </c>
      <c r="G36" s="2">
        <v>23760.447</v>
      </c>
      <c r="H36" s="2"/>
      <c r="I36" s="79">
        <v>3.75</v>
      </c>
      <c r="J36" s="79"/>
      <c r="K36" s="79"/>
      <c r="L36" s="79"/>
      <c r="M36" s="99">
        <f t="shared" si="6"/>
        <v>71840.196</v>
      </c>
      <c r="N36" s="113">
        <v>-129.67499999999998</v>
      </c>
      <c r="O36" s="99">
        <f t="shared" si="1"/>
        <v>71710.521</v>
      </c>
      <c r="P36" s="79"/>
      <c r="Q36" s="102">
        <f t="shared" si="2"/>
        <v>71710.521</v>
      </c>
      <c r="R36" s="99">
        <f t="shared" si="3"/>
        <v>8.511634540059346</v>
      </c>
    </row>
    <row r="37" spans="2:18" ht="27" customHeight="1">
      <c r="B37" s="114" t="s">
        <v>74</v>
      </c>
      <c r="C37" s="79">
        <v>10176.88</v>
      </c>
      <c r="D37" s="79">
        <v>13559.661</v>
      </c>
      <c r="E37" s="79">
        <v>104.999</v>
      </c>
      <c r="F37" s="79">
        <v>8.832778</v>
      </c>
      <c r="G37" s="79">
        <v>29.757</v>
      </c>
      <c r="H37" s="2"/>
      <c r="I37" s="79">
        <v>9922.776</v>
      </c>
      <c r="J37" s="115"/>
      <c r="K37" s="79">
        <v>115.27753478</v>
      </c>
      <c r="L37" s="79">
        <v>1368.72418</v>
      </c>
      <c r="M37" s="99">
        <f t="shared" si="6"/>
        <v>35286.907492779996</v>
      </c>
      <c r="N37" s="113">
        <v>-13439.19655068</v>
      </c>
      <c r="O37" s="99">
        <f t="shared" si="1"/>
        <v>21847.710942099995</v>
      </c>
      <c r="P37" s="79"/>
      <c r="Q37" s="102">
        <f t="shared" si="2"/>
        <v>21847.710942099995</v>
      </c>
      <c r="R37" s="99">
        <f t="shared" si="3"/>
        <v>2.593200111821958</v>
      </c>
    </row>
    <row r="38" spans="2:18" ht="24" customHeight="1">
      <c r="B38" s="116" t="s">
        <v>75</v>
      </c>
      <c r="C38" s="79">
        <v>0</v>
      </c>
      <c r="D38" s="79">
        <v>8841.192000000001</v>
      </c>
      <c r="E38" s="2">
        <v>13585.625</v>
      </c>
      <c r="F38" s="2">
        <v>0</v>
      </c>
      <c r="G38" s="2">
        <v>2845.434</v>
      </c>
      <c r="H38" s="2"/>
      <c r="I38" s="79">
        <v>12086.92</v>
      </c>
      <c r="J38" s="79">
        <v>11.056999999999997</v>
      </c>
      <c r="K38" s="79"/>
      <c r="L38" s="79">
        <v>2063.5101400000003</v>
      </c>
      <c r="M38" s="99">
        <f t="shared" si="6"/>
        <v>39433.73814</v>
      </c>
      <c r="N38" s="78">
        <f>-M38</f>
        <v>-39433.73814</v>
      </c>
      <c r="O38" s="99">
        <f t="shared" si="1"/>
        <v>0</v>
      </c>
      <c r="P38" s="79"/>
      <c r="Q38" s="102">
        <f t="shared" si="2"/>
        <v>0</v>
      </c>
      <c r="R38" s="99">
        <f t="shared" si="3"/>
        <v>0</v>
      </c>
    </row>
    <row r="39" spans="2:18" ht="23.25" customHeight="1">
      <c r="B39" s="117" t="s">
        <v>76</v>
      </c>
      <c r="C39" s="79">
        <v>317.177</v>
      </c>
      <c r="D39" s="79">
        <v>245.437</v>
      </c>
      <c r="E39" s="2"/>
      <c r="F39" s="2"/>
      <c r="G39" s="2"/>
      <c r="H39" s="2"/>
      <c r="I39" s="79">
        <v>267.736</v>
      </c>
      <c r="J39" s="115"/>
      <c r="K39" s="79"/>
      <c r="L39" s="79"/>
      <c r="M39" s="99">
        <f t="shared" si="6"/>
        <v>830.35</v>
      </c>
      <c r="N39" s="79">
        <v>0</v>
      </c>
      <c r="O39" s="99">
        <f t="shared" si="1"/>
        <v>830.35</v>
      </c>
      <c r="P39" s="79"/>
      <c r="Q39" s="102">
        <f t="shared" si="2"/>
        <v>830.35</v>
      </c>
      <c r="R39" s="99">
        <f t="shared" si="3"/>
        <v>0.0985578635014837</v>
      </c>
    </row>
    <row r="40" spans="2:18" ht="20.25" customHeight="1">
      <c r="B40" s="55" t="s">
        <v>77</v>
      </c>
      <c r="C40" s="79"/>
      <c r="D40" s="79">
        <v>0</v>
      </c>
      <c r="E40" s="2"/>
      <c r="F40" s="2"/>
      <c r="G40" s="2">
        <v>0</v>
      </c>
      <c r="H40" s="2"/>
      <c r="I40" s="79"/>
      <c r="J40" s="79">
        <v>8.463</v>
      </c>
      <c r="K40" s="79"/>
      <c r="L40" s="79">
        <v>0</v>
      </c>
      <c r="M40" s="99">
        <f t="shared" si="6"/>
        <v>8.463</v>
      </c>
      <c r="N40" s="78"/>
      <c r="O40" s="99">
        <f t="shared" si="1"/>
        <v>8.463</v>
      </c>
      <c r="P40" s="79"/>
      <c r="Q40" s="102">
        <f t="shared" si="2"/>
        <v>8.463</v>
      </c>
      <c r="R40" s="99">
        <f t="shared" si="3"/>
        <v>0.0010045103857566763</v>
      </c>
    </row>
    <row r="41" spans="2:18" ht="20.25" customHeight="1">
      <c r="B41" s="118" t="s">
        <v>78</v>
      </c>
      <c r="C41" s="79">
        <v>-110.79399999999998</v>
      </c>
      <c r="D41" s="79">
        <v>203.17999999999998</v>
      </c>
      <c r="E41" s="79">
        <v>0</v>
      </c>
      <c r="F41" s="79">
        <v>0</v>
      </c>
      <c r="G41" s="79">
        <v>0</v>
      </c>
      <c r="H41" s="79"/>
      <c r="I41" s="79">
        <v>101.38799999999999</v>
      </c>
      <c r="J41" s="79">
        <v>82.77799999999998</v>
      </c>
      <c r="K41" s="79"/>
      <c r="L41" s="79"/>
      <c r="M41" s="99">
        <f t="shared" si="6"/>
        <v>276.55199999999996</v>
      </c>
      <c r="N41" s="79"/>
      <c r="O41" s="99">
        <f t="shared" si="1"/>
        <v>276.55199999999996</v>
      </c>
      <c r="P41" s="79"/>
      <c r="Q41" s="102">
        <f t="shared" si="2"/>
        <v>276.55199999999996</v>
      </c>
      <c r="R41" s="99">
        <f t="shared" si="3"/>
        <v>0.03282516320474777</v>
      </c>
    </row>
    <row r="42" spans="2:18" ht="29.25" customHeight="1">
      <c r="B42" s="55" t="s">
        <v>79</v>
      </c>
      <c r="C42" s="79">
        <v>218.737</v>
      </c>
      <c r="D42" s="79"/>
      <c r="E42" s="2"/>
      <c r="F42" s="2"/>
      <c r="G42" s="2"/>
      <c r="H42" s="2"/>
      <c r="I42" s="79"/>
      <c r="J42" s="79"/>
      <c r="K42" s="79"/>
      <c r="L42" s="79"/>
      <c r="M42" s="99">
        <f t="shared" si="6"/>
        <v>218.737</v>
      </c>
      <c r="N42" s="79"/>
      <c r="O42" s="99">
        <f t="shared" si="1"/>
        <v>218.737</v>
      </c>
      <c r="P42" s="79">
        <f>-O42</f>
        <v>-218.737</v>
      </c>
      <c r="Q42" s="80">
        <f t="shared" si="2"/>
        <v>0</v>
      </c>
      <c r="R42" s="99">
        <f t="shared" si="3"/>
        <v>0</v>
      </c>
    </row>
    <row r="43" spans="2:18" ht="29.25" customHeight="1">
      <c r="B43" s="118" t="s">
        <v>80</v>
      </c>
      <c r="C43" s="119">
        <v>29.139</v>
      </c>
      <c r="D43" s="79"/>
      <c r="E43" s="2"/>
      <c r="F43" s="2"/>
      <c r="G43" s="2"/>
      <c r="H43" s="2"/>
      <c r="I43" s="99"/>
      <c r="J43" s="79"/>
      <c r="K43" s="79"/>
      <c r="L43" s="79"/>
      <c r="M43" s="99">
        <f t="shared" si="6"/>
        <v>29.139</v>
      </c>
      <c r="N43" s="79"/>
      <c r="O43" s="99">
        <f t="shared" si="1"/>
        <v>29.139</v>
      </c>
      <c r="P43" s="79"/>
      <c r="Q43" s="80">
        <f t="shared" si="2"/>
        <v>29.139</v>
      </c>
      <c r="R43" s="99">
        <f t="shared" si="3"/>
        <v>0.0034586350148367953</v>
      </c>
    </row>
    <row r="44" spans="2:18" ht="57.75" customHeight="1">
      <c r="B44" s="118" t="s">
        <v>81</v>
      </c>
      <c r="C44" s="119">
        <v>-153.451</v>
      </c>
      <c r="D44" s="79">
        <v>13.824</v>
      </c>
      <c r="E44" s="2"/>
      <c r="F44" s="2"/>
      <c r="G44" s="2"/>
      <c r="H44" s="2"/>
      <c r="I44" s="79">
        <v>2.935</v>
      </c>
      <c r="J44" s="79"/>
      <c r="K44" s="79"/>
      <c r="L44" s="79"/>
      <c r="M44" s="99">
        <f>SUM(C44:L44)</f>
        <v>-136.69199999999998</v>
      </c>
      <c r="N44" s="79"/>
      <c r="O44" s="99">
        <f>M44+N44</f>
        <v>-136.69199999999998</v>
      </c>
      <c r="P44" s="79"/>
      <c r="Q44" s="80">
        <f>O44+P44</f>
        <v>-136.69199999999998</v>
      </c>
      <c r="R44" s="99">
        <f t="shared" si="3"/>
        <v>-0.01622456973293768</v>
      </c>
    </row>
    <row r="45" spans="2:18" ht="54" customHeight="1">
      <c r="B45" s="118" t="s">
        <v>82</v>
      </c>
      <c r="C45" s="119">
        <v>15931.336</v>
      </c>
      <c r="D45" s="119">
        <v>824.574</v>
      </c>
      <c r="E45" s="119">
        <v>0</v>
      </c>
      <c r="F45" s="119">
        <v>0.0030930000000000003</v>
      </c>
      <c r="G45" s="119">
        <v>0</v>
      </c>
      <c r="H45" s="119"/>
      <c r="I45" s="79">
        <v>196.89300000000003</v>
      </c>
      <c r="J45" s="119">
        <v>55.03500000000001</v>
      </c>
      <c r="K45" s="119"/>
      <c r="L45" s="79"/>
      <c r="M45" s="99">
        <f>SUM(C45:L45)</f>
        <v>17007.841093</v>
      </c>
      <c r="N45" s="79"/>
      <c r="O45" s="99">
        <f>M45+N45</f>
        <v>17007.841093</v>
      </c>
      <c r="P45" s="79"/>
      <c r="Q45" s="80">
        <f>O45+P45</f>
        <v>17007.841093</v>
      </c>
      <c r="R45" s="99">
        <f t="shared" si="3"/>
        <v>2.018734847833828</v>
      </c>
    </row>
    <row r="46" spans="2:18" ht="36" customHeight="1">
      <c r="B46" s="118"/>
      <c r="C46" s="119"/>
      <c r="D46" s="79"/>
      <c r="E46" s="79"/>
      <c r="F46" s="79"/>
      <c r="G46" s="79"/>
      <c r="H46" s="79"/>
      <c r="I46" s="79"/>
      <c r="J46" s="79"/>
      <c r="K46" s="79"/>
      <c r="L46" s="79"/>
      <c r="M46" s="99"/>
      <c r="N46" s="79"/>
      <c r="O46" s="99"/>
      <c r="P46" s="79"/>
      <c r="Q46" s="80"/>
      <c r="R46" s="99"/>
    </row>
    <row r="47" spans="2:18" ht="12.75" customHeight="1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91"/>
      <c r="M47" s="96"/>
      <c r="N47" s="3"/>
      <c r="O47" s="96"/>
      <c r="P47" s="3"/>
      <c r="Q47" s="76"/>
      <c r="R47" s="96"/>
    </row>
    <row r="48" spans="2:18" s="97" customFormat="1" ht="30.75" customHeight="1">
      <c r="B48" s="90" t="s">
        <v>83</v>
      </c>
      <c r="C48" s="3">
        <f>C49+C62+C65+C68</f>
        <v>144418.74234099998</v>
      </c>
      <c r="D48" s="3">
        <f aca="true" t="shared" si="8" ref="D48:L48">D49+D62+D65+D68+D69</f>
        <v>75056.74855799999</v>
      </c>
      <c r="E48" s="3">
        <f>E49+E62+E65+E68+E69</f>
        <v>57695.317473</v>
      </c>
      <c r="F48" s="3">
        <f t="shared" si="8"/>
        <v>951.208148</v>
      </c>
      <c r="G48" s="3">
        <f>G49+G62+G65+G68+G69</f>
        <v>29321.786</v>
      </c>
      <c r="H48" s="3">
        <f t="shared" si="8"/>
        <v>0</v>
      </c>
      <c r="I48" s="3">
        <f t="shared" si="8"/>
        <v>22866.303</v>
      </c>
      <c r="J48" s="3">
        <f>J49+J62+J65+J68+J69</f>
        <v>157.36853</v>
      </c>
      <c r="K48" s="3">
        <f t="shared" si="8"/>
        <v>44.535267</v>
      </c>
      <c r="L48" s="96">
        <f t="shared" si="8"/>
        <v>3316.41428</v>
      </c>
      <c r="M48" s="96">
        <f>SUM(C48:L48)</f>
        <v>333828.4235970001</v>
      </c>
      <c r="N48" s="3">
        <f>N49+N62+N65+N68+N69</f>
        <v>-53002.609690680016</v>
      </c>
      <c r="O48" s="96">
        <f aca="true" t="shared" si="9" ref="O48:O68">M48+N48</f>
        <v>280825.8139063201</v>
      </c>
      <c r="P48" s="3">
        <f>P49+P62+P65+P68+P69</f>
        <v>-4745.455000000001</v>
      </c>
      <c r="Q48" s="76">
        <f aca="true" t="shared" si="10" ref="Q48:Q68">O48+P48</f>
        <v>276080.35890632006</v>
      </c>
      <c r="R48" s="96">
        <f aca="true" t="shared" si="11" ref="R48:R68">Q48/$Q$11*100</f>
        <v>32.76918206603205</v>
      </c>
    </row>
    <row r="49" spans="2:18" ht="19.5" customHeight="1">
      <c r="B49" s="120" t="s">
        <v>84</v>
      </c>
      <c r="C49" s="3">
        <f>SUM(C50:C54)+C61</f>
        <v>136637.007341</v>
      </c>
      <c r="D49" s="3">
        <f>D50+D51+D52+D53+D54+D61</f>
        <v>62857.90613299999</v>
      </c>
      <c r="E49" s="91">
        <f>E50+E51+E52+E53+E54+E61</f>
        <v>57719.055473</v>
      </c>
      <c r="F49" s="91">
        <f aca="true" t="shared" si="12" ref="F49:L49">F50+F51+F52+F53+F54+F61</f>
        <v>963.649148</v>
      </c>
      <c r="G49" s="91">
        <f t="shared" si="12"/>
        <v>29350.771</v>
      </c>
      <c r="H49" s="91">
        <f t="shared" si="12"/>
        <v>0</v>
      </c>
      <c r="I49" s="3">
        <f>I50+I51+I52+I53+I54+I61</f>
        <v>21401.929</v>
      </c>
      <c r="J49" s="3">
        <f t="shared" si="12"/>
        <v>157.10353</v>
      </c>
      <c r="K49" s="121">
        <f t="shared" si="12"/>
        <v>44.535267</v>
      </c>
      <c r="L49" s="3">
        <f t="shared" si="12"/>
        <v>1489.1757599999999</v>
      </c>
      <c r="M49" s="99">
        <f aca="true" t="shared" si="13" ref="M49:M68">SUM(C49:L49)</f>
        <v>310621.13265200006</v>
      </c>
      <c r="N49" s="3">
        <f>N50+N51+N52+N53+N54+N61</f>
        <v>-52885.80844068002</v>
      </c>
      <c r="O49" s="99">
        <f t="shared" si="9"/>
        <v>257735.32421132002</v>
      </c>
      <c r="P49" s="3">
        <f>P50+P51+P52+P53+P54+P61</f>
        <v>0</v>
      </c>
      <c r="Q49" s="80">
        <f t="shared" si="10"/>
        <v>257735.32421132002</v>
      </c>
      <c r="R49" s="99">
        <f t="shared" si="11"/>
        <v>30.591729876714542</v>
      </c>
    </row>
    <row r="50" spans="1:18" ht="23.25" customHeight="1">
      <c r="A50" s="122"/>
      <c r="B50" s="123" t="s">
        <v>85</v>
      </c>
      <c r="C50" s="124">
        <v>23818.780341</v>
      </c>
      <c r="D50" s="125">
        <v>33346.394757999995</v>
      </c>
      <c r="E50" s="100">
        <v>208.886</v>
      </c>
      <c r="F50" s="100">
        <v>108.69946</v>
      </c>
      <c r="G50" s="100">
        <v>280.843</v>
      </c>
      <c r="H50" s="100"/>
      <c r="I50" s="57">
        <v>11461.235</v>
      </c>
      <c r="J50" s="125"/>
      <c r="K50" s="57"/>
      <c r="L50" s="125">
        <v>395.63205</v>
      </c>
      <c r="M50" s="99">
        <f t="shared" si="13"/>
        <v>69620.470609</v>
      </c>
      <c r="N50" s="75"/>
      <c r="O50" s="99">
        <f t="shared" si="9"/>
        <v>69620.470609</v>
      </c>
      <c r="P50" s="75"/>
      <c r="Q50" s="80">
        <f t="shared" si="10"/>
        <v>69620.470609</v>
      </c>
      <c r="R50" s="99">
        <f t="shared" si="11"/>
        <v>8.26355734231454</v>
      </c>
    </row>
    <row r="51" spans="1:18" ht="23.25" customHeight="1">
      <c r="A51" s="122"/>
      <c r="B51" s="123" t="s">
        <v>86</v>
      </c>
      <c r="C51" s="125">
        <v>5668.109</v>
      </c>
      <c r="D51" s="125">
        <v>17333.196891</v>
      </c>
      <c r="E51" s="100">
        <v>410.701</v>
      </c>
      <c r="F51" s="100">
        <v>33.938</v>
      </c>
      <c r="G51" s="126">
        <v>23420.214</v>
      </c>
      <c r="H51" s="100">
        <v>0</v>
      </c>
      <c r="I51" s="57">
        <v>6102.915</v>
      </c>
      <c r="J51" s="57">
        <v>1.44753</v>
      </c>
      <c r="K51" s="57">
        <v>9.672</v>
      </c>
      <c r="L51" s="57">
        <v>1068.65329</v>
      </c>
      <c r="M51" s="99">
        <f t="shared" si="13"/>
        <v>54048.846711</v>
      </c>
      <c r="N51" s="78">
        <v>-13425.308</v>
      </c>
      <c r="O51" s="99">
        <f t="shared" si="9"/>
        <v>40623.538711</v>
      </c>
      <c r="P51" s="75"/>
      <c r="Q51" s="80">
        <f t="shared" si="10"/>
        <v>40623.538711</v>
      </c>
      <c r="R51" s="99">
        <f t="shared" si="11"/>
        <v>4.821785010207715</v>
      </c>
    </row>
    <row r="52" spans="1:18" ht="17.25" customHeight="1">
      <c r="A52" s="122"/>
      <c r="B52" s="123" t="s">
        <v>87</v>
      </c>
      <c r="C52" s="125">
        <v>9630.019</v>
      </c>
      <c r="D52" s="125">
        <v>483.92199999999997</v>
      </c>
      <c r="E52" s="100">
        <v>2.683</v>
      </c>
      <c r="F52" s="100">
        <v>0</v>
      </c>
      <c r="G52" s="100">
        <v>2.058</v>
      </c>
      <c r="H52" s="100">
        <v>0</v>
      </c>
      <c r="I52" s="57">
        <v>0.166</v>
      </c>
      <c r="J52" s="57">
        <v>0</v>
      </c>
      <c r="K52" s="125">
        <v>34.616</v>
      </c>
      <c r="L52" s="57">
        <v>24.89042</v>
      </c>
      <c r="M52" s="99">
        <f t="shared" si="13"/>
        <v>10178.354420000001</v>
      </c>
      <c r="N52" s="78">
        <v>-53.73997068</v>
      </c>
      <c r="O52" s="99">
        <f t="shared" si="9"/>
        <v>10124.61444932</v>
      </c>
      <c r="P52" s="75"/>
      <c r="Q52" s="80">
        <f>O52+P52</f>
        <v>10124.61444932</v>
      </c>
      <c r="R52" s="99">
        <f t="shared" si="11"/>
        <v>1.201734652738279</v>
      </c>
    </row>
    <row r="53" spans="1:18" ht="18.75" customHeight="1">
      <c r="A53" s="122"/>
      <c r="B53" s="123" t="s">
        <v>88</v>
      </c>
      <c r="C53" s="125">
        <v>3749.475</v>
      </c>
      <c r="D53" s="125">
        <v>2341.382</v>
      </c>
      <c r="E53" s="100"/>
      <c r="F53" s="100">
        <v>0.695</v>
      </c>
      <c r="G53" s="100"/>
      <c r="H53" s="100"/>
      <c r="I53" s="57">
        <v>109.477</v>
      </c>
      <c r="J53" s="125"/>
      <c r="K53" s="121"/>
      <c r="L53" s="125"/>
      <c r="M53" s="99">
        <f t="shared" si="13"/>
        <v>6201.0289999999995</v>
      </c>
      <c r="N53" s="75"/>
      <c r="O53" s="99">
        <f t="shared" si="9"/>
        <v>6201.0289999999995</v>
      </c>
      <c r="P53" s="75"/>
      <c r="Q53" s="80">
        <f t="shared" si="10"/>
        <v>6201.0289999999995</v>
      </c>
      <c r="R53" s="99">
        <f t="shared" si="11"/>
        <v>0.736027181008902</v>
      </c>
    </row>
    <row r="54" spans="1:18" ht="26.25" customHeight="1">
      <c r="A54" s="122"/>
      <c r="B54" s="127" t="s">
        <v>89</v>
      </c>
      <c r="C54" s="121">
        <f aca="true" t="shared" si="14" ref="C54:K54">SUM(C55:C60)</f>
        <v>93301.54199999999</v>
      </c>
      <c r="D54" s="121">
        <f t="shared" si="14"/>
        <v>9353.010484</v>
      </c>
      <c r="E54" s="121">
        <f t="shared" si="14"/>
        <v>57096.785473</v>
      </c>
      <c r="F54" s="121">
        <f t="shared" si="14"/>
        <v>820.316688</v>
      </c>
      <c r="G54" s="121">
        <f t="shared" si="14"/>
        <v>5647.656</v>
      </c>
      <c r="H54" s="121">
        <f t="shared" si="14"/>
        <v>0</v>
      </c>
      <c r="I54" s="121">
        <f t="shared" si="14"/>
        <v>3703.1619999999994</v>
      </c>
      <c r="J54" s="121">
        <f>SUM(J55:J60)</f>
        <v>155.656</v>
      </c>
      <c r="K54" s="121">
        <f t="shared" si="14"/>
        <v>0.247267</v>
      </c>
      <c r="L54" s="121">
        <f>L55+L56+L58+L60+L57</f>
        <v>0</v>
      </c>
      <c r="M54" s="99">
        <f t="shared" si="13"/>
        <v>170078.37591199996</v>
      </c>
      <c r="N54" s="121">
        <f>N55+N56+N58+N60+N57+N59</f>
        <v>-39185.93040000001</v>
      </c>
      <c r="O54" s="99">
        <f t="shared" si="9"/>
        <v>130892.44551199995</v>
      </c>
      <c r="P54" s="121">
        <f>P55+P56+P58+P60+P57</f>
        <v>0</v>
      </c>
      <c r="Q54" s="80">
        <f t="shared" si="10"/>
        <v>130892.44551199995</v>
      </c>
      <c r="R54" s="99">
        <f t="shared" si="11"/>
        <v>15.536195312997025</v>
      </c>
    </row>
    <row r="55" spans="1:18" ht="32.25" customHeight="1">
      <c r="A55" s="122"/>
      <c r="B55" s="128" t="s">
        <v>90</v>
      </c>
      <c r="C55" s="125">
        <v>31435.594</v>
      </c>
      <c r="D55" s="57">
        <v>691.287484</v>
      </c>
      <c r="E55" s="129">
        <v>0.124</v>
      </c>
      <c r="F55" s="129">
        <v>153.693</v>
      </c>
      <c r="G55" s="129">
        <v>3672.093</v>
      </c>
      <c r="H55" s="129">
        <v>0</v>
      </c>
      <c r="I55" s="125">
        <v>829.288</v>
      </c>
      <c r="J55" s="125"/>
      <c r="K55" s="3"/>
      <c r="L55" s="57"/>
      <c r="M55" s="99">
        <f t="shared" si="13"/>
        <v>36782.079484</v>
      </c>
      <c r="N55" s="78">
        <v>-35448.46530000002</v>
      </c>
      <c r="O55" s="99">
        <f t="shared" si="9"/>
        <v>1333.6141839999837</v>
      </c>
      <c r="P55" s="75"/>
      <c r="Q55" s="80">
        <f t="shared" si="10"/>
        <v>1333.6141839999837</v>
      </c>
      <c r="R55" s="99">
        <f t="shared" si="11"/>
        <v>0.15829248474777255</v>
      </c>
    </row>
    <row r="56" spans="1:18" ht="15">
      <c r="A56" s="122"/>
      <c r="B56" s="130" t="s">
        <v>91</v>
      </c>
      <c r="C56" s="125">
        <v>11320.745</v>
      </c>
      <c r="D56" s="57">
        <v>692.629</v>
      </c>
      <c r="E56" s="100">
        <v>0.165473</v>
      </c>
      <c r="F56" s="100">
        <v>0.037</v>
      </c>
      <c r="G56" s="100"/>
      <c r="H56" s="100"/>
      <c r="I56" s="57">
        <v>514.343</v>
      </c>
      <c r="J56" s="57">
        <v>2.911</v>
      </c>
      <c r="K56" s="57"/>
      <c r="L56" s="57"/>
      <c r="M56" s="99">
        <f t="shared" si="13"/>
        <v>12530.830473000002</v>
      </c>
      <c r="N56" s="78">
        <v>-382.70050000000003</v>
      </c>
      <c r="O56" s="99">
        <f>M56+N56</f>
        <v>12148.129973000001</v>
      </c>
      <c r="P56" s="75"/>
      <c r="Q56" s="80">
        <f t="shared" si="10"/>
        <v>12148.129973000001</v>
      </c>
      <c r="R56" s="99">
        <f t="shared" si="11"/>
        <v>1.4419145368545996</v>
      </c>
    </row>
    <row r="57" spans="1:18" ht="38.25" customHeight="1">
      <c r="A57" s="122"/>
      <c r="B57" s="108" t="s">
        <v>92</v>
      </c>
      <c r="C57" s="125">
        <v>275.109</v>
      </c>
      <c r="D57" s="57">
        <v>499.338</v>
      </c>
      <c r="E57" s="57"/>
      <c r="F57" s="57">
        <v>0.529</v>
      </c>
      <c r="G57" s="57"/>
      <c r="H57" s="100"/>
      <c r="I57" s="57">
        <v>106.627</v>
      </c>
      <c r="J57" s="57">
        <v>97.71</v>
      </c>
      <c r="K57" s="57"/>
      <c r="L57" s="57"/>
      <c r="M57" s="99">
        <f t="shared" si="13"/>
        <v>979.313</v>
      </c>
      <c r="N57" s="78">
        <v>-118.44794</v>
      </c>
      <c r="O57" s="99">
        <f t="shared" si="9"/>
        <v>860.86506</v>
      </c>
      <c r="P57" s="77"/>
      <c r="Q57" s="117">
        <f t="shared" si="10"/>
        <v>860.86506</v>
      </c>
      <c r="R57" s="99">
        <f t="shared" si="11"/>
        <v>0.10217982908011869</v>
      </c>
    </row>
    <row r="58" spans="1:18" ht="15">
      <c r="A58" s="122"/>
      <c r="B58" s="130" t="s">
        <v>93</v>
      </c>
      <c r="C58" s="125">
        <v>27763.039</v>
      </c>
      <c r="D58" s="57">
        <v>4973.628000000001</v>
      </c>
      <c r="E58" s="100">
        <v>57095.963</v>
      </c>
      <c r="F58" s="100">
        <v>646.662</v>
      </c>
      <c r="G58" s="100">
        <v>1975.563</v>
      </c>
      <c r="H58" s="100"/>
      <c r="I58" s="57">
        <v>116.936</v>
      </c>
      <c r="J58" s="57"/>
      <c r="K58" s="57"/>
      <c r="L58" s="57"/>
      <c r="M58" s="99">
        <f t="shared" si="13"/>
        <v>92571.791</v>
      </c>
      <c r="N58" s="75"/>
      <c r="O58" s="99">
        <f t="shared" si="9"/>
        <v>92571.791</v>
      </c>
      <c r="P58" s="75"/>
      <c r="Q58" s="80">
        <f t="shared" si="10"/>
        <v>92571.791</v>
      </c>
      <c r="R58" s="99">
        <f t="shared" si="11"/>
        <v>10.987749673590503</v>
      </c>
    </row>
    <row r="59" spans="1:18" ht="74.25" customHeight="1">
      <c r="A59" s="122"/>
      <c r="B59" s="108" t="s">
        <v>94</v>
      </c>
      <c r="C59" s="125">
        <v>19431.374</v>
      </c>
      <c r="D59" s="57">
        <v>1171.991</v>
      </c>
      <c r="E59" s="100"/>
      <c r="F59" s="100">
        <v>0.004688</v>
      </c>
      <c r="G59" s="100"/>
      <c r="H59" s="100"/>
      <c r="I59" s="57">
        <v>1324.2529999999997</v>
      </c>
      <c r="J59" s="57">
        <v>55.03500000000001</v>
      </c>
      <c r="K59" s="57"/>
      <c r="L59" s="57"/>
      <c r="M59" s="99">
        <f t="shared" si="13"/>
        <v>21982.657688</v>
      </c>
      <c r="N59" s="93">
        <v>-3236.3166600000004</v>
      </c>
      <c r="O59" s="99">
        <f t="shared" si="9"/>
        <v>18746.341028</v>
      </c>
      <c r="P59" s="75"/>
      <c r="Q59" s="80">
        <f t="shared" si="10"/>
        <v>18746.341028</v>
      </c>
      <c r="R59" s="99">
        <f t="shared" si="11"/>
        <v>2.2250849884866466</v>
      </c>
    </row>
    <row r="60" spans="1:18" ht="15">
      <c r="A60" s="122"/>
      <c r="B60" s="130" t="s">
        <v>95</v>
      </c>
      <c r="C60" s="125">
        <v>3075.681</v>
      </c>
      <c r="D60" s="57">
        <v>1324.137</v>
      </c>
      <c r="E60" s="100">
        <v>0.533</v>
      </c>
      <c r="F60" s="100">
        <v>19.391</v>
      </c>
      <c r="G60" s="100">
        <v>0</v>
      </c>
      <c r="H60" s="100"/>
      <c r="I60" s="57">
        <v>811.715</v>
      </c>
      <c r="J60" s="57">
        <v>0</v>
      </c>
      <c r="K60" s="57">
        <v>0.247267</v>
      </c>
      <c r="L60" s="57"/>
      <c r="M60" s="99">
        <f t="shared" si="13"/>
        <v>5231.704267</v>
      </c>
      <c r="N60" s="75"/>
      <c r="O60" s="99">
        <f t="shared" si="9"/>
        <v>5231.704267</v>
      </c>
      <c r="P60" s="75"/>
      <c r="Q60" s="80">
        <f t="shared" si="10"/>
        <v>5231.704267</v>
      </c>
      <c r="R60" s="99">
        <f t="shared" si="11"/>
        <v>0.6209738002373887</v>
      </c>
    </row>
    <row r="61" spans="1:18" s="75" customFormat="1" ht="31.5" customHeight="1">
      <c r="A61" s="131"/>
      <c r="B61" s="132" t="s">
        <v>96</v>
      </c>
      <c r="C61" s="125">
        <v>469.082</v>
      </c>
      <c r="D61" s="57">
        <v>0</v>
      </c>
      <c r="E61" s="100">
        <v>0</v>
      </c>
      <c r="F61" s="100"/>
      <c r="G61" s="100"/>
      <c r="H61" s="100"/>
      <c r="I61" s="57">
        <v>24.974</v>
      </c>
      <c r="J61" s="99">
        <v>0</v>
      </c>
      <c r="K61" s="99"/>
      <c r="L61" s="57"/>
      <c r="M61" s="99">
        <f t="shared" si="13"/>
        <v>494.056</v>
      </c>
      <c r="N61" s="78">
        <v>-220.83006999999998</v>
      </c>
      <c r="O61" s="99">
        <f t="shared" si="9"/>
        <v>273.22593</v>
      </c>
      <c r="Q61" s="80">
        <f t="shared" si="10"/>
        <v>273.22593</v>
      </c>
      <c r="R61" s="99">
        <f t="shared" si="11"/>
        <v>0.032430377448071215</v>
      </c>
    </row>
    <row r="62" spans="1:18" ht="19.5" customHeight="1">
      <c r="A62" s="122"/>
      <c r="B62" s="120" t="s">
        <v>97</v>
      </c>
      <c r="C62" s="99">
        <f>SUM(C63:C64)</f>
        <v>5935.738</v>
      </c>
      <c r="D62" s="99">
        <f>D63+D64</f>
        <v>10435.480958</v>
      </c>
      <c r="E62" s="101">
        <f aca="true" t="shared" si="15" ref="E62:L62">E63+E64</f>
        <v>5.196</v>
      </c>
      <c r="F62" s="101">
        <f t="shared" si="15"/>
        <v>0.941</v>
      </c>
      <c r="G62" s="101">
        <f t="shared" si="15"/>
        <v>1.224</v>
      </c>
      <c r="H62" s="101">
        <f t="shared" si="15"/>
        <v>0</v>
      </c>
      <c r="I62" s="99">
        <f>I63+I64</f>
        <v>1486.6109999999999</v>
      </c>
      <c r="J62" s="99">
        <f t="shared" si="15"/>
        <v>0.265</v>
      </c>
      <c r="K62" s="57">
        <f t="shared" si="15"/>
        <v>0</v>
      </c>
      <c r="L62" s="99">
        <f t="shared" si="15"/>
        <v>1742.33227</v>
      </c>
      <c r="M62" s="99">
        <f t="shared" si="13"/>
        <v>19607.788228</v>
      </c>
      <c r="N62" s="99">
        <f>N63+N64</f>
        <v>-31.895</v>
      </c>
      <c r="O62" s="99">
        <f t="shared" si="9"/>
        <v>19575.893228</v>
      </c>
      <c r="P62" s="75">
        <f>P63+P64</f>
        <v>-19.259</v>
      </c>
      <c r="Q62" s="80">
        <f>O62+P62</f>
        <v>19556.634228000003</v>
      </c>
      <c r="R62" s="99">
        <f t="shared" si="11"/>
        <v>2.321262222908012</v>
      </c>
    </row>
    <row r="63" spans="1:18" ht="19.5" customHeight="1">
      <c r="A63" s="122"/>
      <c r="B63" s="130" t="s">
        <v>98</v>
      </c>
      <c r="C63" s="57">
        <v>5916.479</v>
      </c>
      <c r="D63" s="125">
        <v>9087.159958</v>
      </c>
      <c r="E63" s="100">
        <v>5.196</v>
      </c>
      <c r="F63" s="100">
        <v>0.941</v>
      </c>
      <c r="G63" s="100">
        <v>1.224</v>
      </c>
      <c r="H63" s="100"/>
      <c r="I63" s="57">
        <v>1486.464</v>
      </c>
      <c r="J63" s="57">
        <v>0.265</v>
      </c>
      <c r="K63" s="99">
        <v>0</v>
      </c>
      <c r="L63" s="125">
        <v>1742.33227</v>
      </c>
      <c r="M63" s="99">
        <f t="shared" si="13"/>
        <v>18240.061228</v>
      </c>
      <c r="N63" s="99">
        <v>-31.895</v>
      </c>
      <c r="O63" s="99">
        <f t="shared" si="9"/>
        <v>18208.166228</v>
      </c>
      <c r="P63" s="75"/>
      <c r="Q63" s="80">
        <f t="shared" si="10"/>
        <v>18208.166228</v>
      </c>
      <c r="R63" s="99">
        <f t="shared" si="11"/>
        <v>2.1612066739465874</v>
      </c>
    </row>
    <row r="64" spans="1:18" ht="19.5" customHeight="1">
      <c r="A64" s="122"/>
      <c r="B64" s="130" t="s">
        <v>99</v>
      </c>
      <c r="C64" s="57">
        <v>19.259</v>
      </c>
      <c r="D64" s="125">
        <v>1348.321</v>
      </c>
      <c r="E64" s="129"/>
      <c r="F64" s="129">
        <v>0</v>
      </c>
      <c r="G64" s="129"/>
      <c r="H64" s="129"/>
      <c r="I64" s="57">
        <v>0.147</v>
      </c>
      <c r="J64" s="99"/>
      <c r="K64" s="99"/>
      <c r="L64" s="125"/>
      <c r="M64" s="99">
        <f t="shared" si="13"/>
        <v>1367.7269999999999</v>
      </c>
      <c r="N64" s="93"/>
      <c r="O64" s="99">
        <f t="shared" si="9"/>
        <v>1367.7269999999999</v>
      </c>
      <c r="P64" s="75">
        <f>-C64</f>
        <v>-19.259</v>
      </c>
      <c r="Q64" s="80">
        <f t="shared" si="10"/>
        <v>1348.4679999999998</v>
      </c>
      <c r="R64" s="99">
        <f t="shared" si="11"/>
        <v>0.1600555489614243</v>
      </c>
    </row>
    <row r="65" spans="1:18" ht="23.25" customHeight="1">
      <c r="A65" s="122"/>
      <c r="B65" s="120" t="s">
        <v>79</v>
      </c>
      <c r="C65" s="121">
        <f>C66+C67</f>
        <v>2755.599</v>
      </c>
      <c r="D65" s="121">
        <f>D66+D67</f>
        <v>1961.316</v>
      </c>
      <c r="E65" s="121">
        <f>E66+E67</f>
        <v>0</v>
      </c>
      <c r="F65" s="121">
        <f>F66+F67</f>
        <v>0</v>
      </c>
      <c r="G65" s="121">
        <f>G66+G67</f>
        <v>0</v>
      </c>
      <c r="H65" s="129"/>
      <c r="I65" s="121">
        <f>I66+I67</f>
        <v>9.281</v>
      </c>
      <c r="J65" s="99"/>
      <c r="K65" s="99">
        <f>K66+K67</f>
        <v>0</v>
      </c>
      <c r="L65" s="121">
        <f>L66+L67</f>
        <v>84.90625</v>
      </c>
      <c r="M65" s="99">
        <f t="shared" si="13"/>
        <v>4811.10225</v>
      </c>
      <c r="N65" s="121">
        <f>N66+N67</f>
        <v>-84.90625</v>
      </c>
      <c r="O65" s="99">
        <f t="shared" si="9"/>
        <v>4726.196</v>
      </c>
      <c r="P65" s="121">
        <f>P66+P67</f>
        <v>-4726.196000000001</v>
      </c>
      <c r="Q65" s="80">
        <f t="shared" si="10"/>
        <v>0</v>
      </c>
      <c r="R65" s="99">
        <f t="shared" si="11"/>
        <v>0</v>
      </c>
    </row>
    <row r="66" spans="1:18" ht="15">
      <c r="A66" s="122"/>
      <c r="B66" s="133" t="s">
        <v>100</v>
      </c>
      <c r="C66" s="134">
        <v>227.886</v>
      </c>
      <c r="D66" s="125">
        <v>0</v>
      </c>
      <c r="E66" s="129">
        <v>0</v>
      </c>
      <c r="F66" s="129">
        <v>0</v>
      </c>
      <c r="G66" s="129"/>
      <c r="H66" s="129">
        <v>0</v>
      </c>
      <c r="I66" s="125"/>
      <c r="J66" s="99"/>
      <c r="K66" s="99"/>
      <c r="L66" s="125"/>
      <c r="M66" s="99">
        <f t="shared" si="13"/>
        <v>227.886</v>
      </c>
      <c r="N66" s="75"/>
      <c r="O66" s="99">
        <f t="shared" si="9"/>
        <v>227.886</v>
      </c>
      <c r="P66" s="75">
        <f>-O66</f>
        <v>-227.886</v>
      </c>
      <c r="Q66" s="80"/>
      <c r="R66" s="99">
        <f t="shared" si="11"/>
        <v>0</v>
      </c>
    </row>
    <row r="67" spans="1:18" ht="19.5" customHeight="1">
      <c r="A67" s="122"/>
      <c r="B67" s="133" t="s">
        <v>101</v>
      </c>
      <c r="C67" s="125">
        <v>2527.713</v>
      </c>
      <c r="D67" s="125">
        <v>1961.316</v>
      </c>
      <c r="E67" s="129">
        <v>0</v>
      </c>
      <c r="F67" s="129">
        <v>0</v>
      </c>
      <c r="G67" s="129"/>
      <c r="H67" s="129">
        <v>0</v>
      </c>
      <c r="I67" s="125">
        <v>9.281</v>
      </c>
      <c r="J67" s="99"/>
      <c r="K67" s="99"/>
      <c r="L67" s="125">
        <v>84.90625</v>
      </c>
      <c r="M67" s="99">
        <f t="shared" si="13"/>
        <v>4583.21625</v>
      </c>
      <c r="N67" s="78">
        <v>-84.90625</v>
      </c>
      <c r="O67" s="99">
        <f t="shared" si="9"/>
        <v>4498.31</v>
      </c>
      <c r="P67" s="75">
        <f>-O67</f>
        <v>-4498.31</v>
      </c>
      <c r="Q67" s="80">
        <f t="shared" si="10"/>
        <v>0</v>
      </c>
      <c r="R67" s="99">
        <f t="shared" si="11"/>
        <v>0</v>
      </c>
    </row>
    <row r="68" spans="1:18" ht="34.5" customHeight="1">
      <c r="A68" s="122"/>
      <c r="B68" s="135" t="s">
        <v>102</v>
      </c>
      <c r="C68" s="125">
        <v>-909.602</v>
      </c>
      <c r="D68" s="125">
        <v>-197.954533</v>
      </c>
      <c r="E68" s="129">
        <v>-28.934</v>
      </c>
      <c r="F68" s="129">
        <v>-13.382</v>
      </c>
      <c r="G68" s="129">
        <v>-30.209</v>
      </c>
      <c r="H68" s="129"/>
      <c r="I68" s="129">
        <v>-31.518</v>
      </c>
      <c r="J68" s="99"/>
      <c r="K68" s="125"/>
      <c r="L68" s="125"/>
      <c r="M68" s="99">
        <f t="shared" si="13"/>
        <v>-1211.599533</v>
      </c>
      <c r="N68" s="75"/>
      <c r="O68" s="99">
        <f t="shared" si="9"/>
        <v>-1211.599533</v>
      </c>
      <c r="P68" s="75"/>
      <c r="Q68" s="80">
        <f t="shared" si="10"/>
        <v>-1211.599533</v>
      </c>
      <c r="R68" s="99">
        <f t="shared" si="11"/>
        <v>-0.14381003359050445</v>
      </c>
    </row>
    <row r="69" spans="2:18" ht="12" customHeight="1">
      <c r="B69" s="135"/>
      <c r="C69" s="125"/>
      <c r="D69" s="125"/>
      <c r="E69" s="129"/>
      <c r="F69" s="129"/>
      <c r="G69" s="129"/>
      <c r="H69" s="129"/>
      <c r="I69" s="3"/>
      <c r="J69" s="99"/>
      <c r="K69" s="125"/>
      <c r="L69" s="125"/>
      <c r="M69" s="99"/>
      <c r="N69" s="75"/>
      <c r="O69" s="99"/>
      <c r="P69" s="75"/>
      <c r="Q69" s="80"/>
      <c r="R69" s="99"/>
    </row>
    <row r="70" spans="2:18" ht="34.5" customHeight="1" thickBot="1">
      <c r="B70" s="136" t="s">
        <v>103</v>
      </c>
      <c r="C70" s="137">
        <f aca="true" t="shared" si="16" ref="C70:L70">C21-C48</f>
        <v>-31396.799667999978</v>
      </c>
      <c r="D70" s="137">
        <f t="shared" si="16"/>
        <v>-403.16155800000706</v>
      </c>
      <c r="E70" s="138">
        <f t="shared" si="16"/>
        <v>322.74652700000297</v>
      </c>
      <c r="F70" s="138">
        <f t="shared" si="16"/>
        <v>1265.5007229999997</v>
      </c>
      <c r="G70" s="138">
        <f t="shared" si="16"/>
        <v>-560.8369999999959</v>
      </c>
      <c r="H70" s="138">
        <f t="shared" si="16"/>
        <v>0</v>
      </c>
      <c r="I70" s="137">
        <f t="shared" si="16"/>
        <v>1798.6500000000015</v>
      </c>
      <c r="J70" s="137">
        <f t="shared" si="16"/>
        <v>-0.03553000000002271</v>
      </c>
      <c r="K70" s="139">
        <f t="shared" si="16"/>
        <v>70.74226777999999</v>
      </c>
      <c r="L70" s="137">
        <f t="shared" si="16"/>
        <v>115.82004000000052</v>
      </c>
      <c r="M70" s="137">
        <f>SUM(C70:L70)</f>
        <v>-28787.37419821998</v>
      </c>
      <c r="N70" s="140">
        <f>N21-N48</f>
        <v>0</v>
      </c>
      <c r="O70" s="137">
        <f>O21-O48</f>
        <v>-28787.374198220146</v>
      </c>
      <c r="P70" s="137">
        <f>P21-P48</f>
        <v>4526.718000000001</v>
      </c>
      <c r="Q70" s="141">
        <f>Q21-Q48</f>
        <v>-24260.656198220124</v>
      </c>
      <c r="R70" s="142">
        <f>Q70/$Q$11*100</f>
        <v>-2.8796031095810233</v>
      </c>
    </row>
    <row r="71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2018-01-26T08:00:52Z</cp:lastPrinted>
  <dcterms:created xsi:type="dcterms:W3CDTF">2018-01-26T06:58:26Z</dcterms:created>
  <dcterms:modified xsi:type="dcterms:W3CDTF">2018-01-26T08:10:23Z</dcterms:modified>
  <cp:category/>
  <cp:version/>
  <cp:contentType/>
  <cp:contentStatus/>
</cp:coreProperties>
</file>