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 iun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[0]!WEO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iunie 2017'!$B$2:$R$67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iunie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<sst xmlns="http://schemas.openxmlformats.org/spreadsheetml/2006/main" count="111" uniqueCount="103">
  <si>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</si>
  <si>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01.01 - 30.06.2017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</si>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</sst>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"/>
    <numFmt numFmtId="168" formatCode="#,##0.0000"/>
    <numFmt numFmtId="169" formatCode="#,##0.0000000"/>
    <numFmt numFmtId="170" formatCode="#,##0.0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5" fontId="9" fillId="33" borderId="0" xfId="0" applyNumberFormat="1" applyFont="1" applyFill="1" applyBorder="1" applyAlignment="1" applyProtection="1">
      <alignment/>
      <protection locked="0"/>
    </xf>
    <xf numFmtId="168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70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4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right" wrapText="1" inden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33" borderId="0" xfId="0" applyNumberFormat="1" applyFont="1" applyFill="1" applyBorder="1" applyAlignment="1" applyProtection="1">
      <alignment horizontal="center"/>
      <protection locked="0"/>
    </xf>
    <xf numFmtId="4" fontId="48" fillId="33" borderId="0" xfId="0" applyNumberFormat="1" applyFont="1" applyFill="1" applyBorder="1" applyAlignment="1" applyProtection="1">
      <alignment horizontal="center"/>
      <protection locked="0"/>
    </xf>
    <xf numFmtId="164" fontId="49" fillId="33" borderId="0" xfId="0" applyNumberFormat="1" applyFont="1" applyFill="1" applyAlignment="1" applyProtection="1">
      <alignment horizontal="center"/>
      <protection locked="0"/>
    </xf>
    <xf numFmtId="165" fontId="48" fillId="33" borderId="0" xfId="0" applyNumberFormat="1" applyFont="1" applyFill="1" applyBorder="1" applyAlignment="1" applyProtection="1">
      <alignment horizontal="center"/>
      <protection locked="0"/>
    </xf>
    <xf numFmtId="4" fontId="50" fillId="33" borderId="0" xfId="0" applyNumberFormat="1" applyFont="1" applyFill="1" applyAlignment="1">
      <alignment/>
    </xf>
    <xf numFmtId="164" fontId="48" fillId="33" borderId="0" xfId="0" applyNumberFormat="1" applyFont="1" applyFill="1" applyAlignment="1" applyProtection="1">
      <alignment horizontal="center"/>
      <protection locked="0"/>
    </xf>
    <xf numFmtId="4" fontId="47" fillId="33" borderId="0" xfId="0" applyNumberFormat="1" applyFont="1" applyFill="1" applyAlignment="1" applyProtection="1">
      <alignment horizontal="center"/>
      <protection locked="0"/>
    </xf>
    <xf numFmtId="4" fontId="51" fillId="33" borderId="0" xfId="0" applyNumberFormat="1" applyFont="1" applyFill="1" applyBorder="1" applyAlignment="1" applyProtection="1">
      <alignment horizontal="center"/>
      <protection locked="0"/>
    </xf>
    <xf numFmtId="4" fontId="48" fillId="33" borderId="0" xfId="0" applyNumberFormat="1" applyFont="1" applyFill="1" applyAlignment="1" applyProtection="1">
      <alignment horizontal="center"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6" fontId="48" fillId="33" borderId="0" xfId="0" applyNumberFormat="1" applyFont="1" applyFill="1" applyAlignment="1" applyProtection="1">
      <alignment horizontal="right"/>
      <protection locked="0"/>
    </xf>
    <xf numFmtId="167" fontId="48" fillId="33" borderId="0" xfId="0" applyNumberFormat="1" applyFont="1" applyFill="1" applyAlignment="1" applyProtection="1">
      <alignment horizontal="center"/>
      <protection locked="0"/>
    </xf>
    <xf numFmtId="164" fontId="52" fillId="33" borderId="0" xfId="0" applyNumberFormat="1" applyFont="1" applyFill="1" applyBorder="1" applyAlignment="1" applyProtection="1">
      <alignment/>
      <protection locked="0"/>
    </xf>
    <xf numFmtId="165" fontId="48" fillId="33" borderId="0" xfId="0" applyNumberFormat="1" applyFont="1" applyFill="1" applyAlignment="1" applyProtection="1">
      <alignment horizontal="center"/>
      <protection locked="0"/>
    </xf>
    <xf numFmtId="164" fontId="48" fillId="33" borderId="0" xfId="0" applyNumberFormat="1" applyFont="1" applyFill="1" applyBorder="1" applyAlignment="1" applyProtection="1">
      <alignment horizontal="right"/>
      <protection locked="0"/>
    </xf>
    <xf numFmtId="168" fontId="48" fillId="33" borderId="0" xfId="0" applyNumberFormat="1" applyFont="1" applyFill="1" applyBorder="1" applyAlignment="1" applyProtection="1">
      <alignment/>
      <protection locked="0"/>
    </xf>
    <xf numFmtId="169" fontId="48" fillId="33" borderId="0" xfId="0" applyNumberFormat="1" applyFont="1" applyFill="1" applyBorder="1" applyAlignment="1" applyProtection="1">
      <alignment/>
      <protection locked="0"/>
    </xf>
    <xf numFmtId="167" fontId="48" fillId="33" borderId="0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7"/>
  <sheetViews>
    <sheetView showZeros="0" tabSelected="1" zoomScale="78" zoomScaleNormal="78" zoomScaleSheetLayoutView="75" zoomScalePageLayoutView="0" workbookViewId="0" topLeftCell="A1">
      <pane xSplit="2" ySplit="15" topLeftCell="E6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O76" sqref="O76"/>
    </sheetView>
  </sheetViews>
  <sheetFormatPr defaultColWidth="9.140625" defaultRowHeight="19.5" customHeight="1" outlineLevelRow="1"/>
  <cols>
    <col min="1" max="1" width="3.8515625" style="3" customWidth="1"/>
    <col min="2" max="2" width="52.140625" style="7" customWidth="1"/>
    <col min="3" max="3" width="21.140625" style="7" customWidth="1"/>
    <col min="4" max="4" width="15.7109375" style="7" customWidth="1"/>
    <col min="5" max="5" width="17.00390625" style="22" customWidth="1"/>
    <col min="6" max="6" width="13.8515625" style="22" customWidth="1"/>
    <col min="7" max="7" width="16.8515625" style="22" customWidth="1"/>
    <col min="8" max="8" width="16.28125" style="22" customWidth="1"/>
    <col min="9" max="9" width="15.8515625" style="7" customWidth="1"/>
    <col min="10" max="10" width="13.28125" style="7" customWidth="1"/>
    <col min="11" max="11" width="14.140625" style="7" customWidth="1"/>
    <col min="12" max="12" width="13.7109375" style="7" customWidth="1"/>
    <col min="13" max="13" width="12.140625" style="8" customWidth="1"/>
    <col min="14" max="14" width="12.421875" style="7" customWidth="1"/>
    <col min="15" max="15" width="12.7109375" style="8" customWidth="1"/>
    <col min="16" max="16" width="10.421875" style="7" customWidth="1"/>
    <col min="17" max="17" width="15.7109375" style="9" customWidth="1"/>
    <col min="18" max="18" width="9.57421875" style="10" customWidth="1"/>
    <col min="19" max="16384" width="8.8515625" style="3" customWidth="1"/>
  </cols>
  <sheetData>
    <row r="1" spans="2:9" ht="23.25" customHeight="1">
      <c r="B1" s="2"/>
      <c r="C1" s="3"/>
      <c r="D1" s="3"/>
      <c r="E1" s="4"/>
      <c r="F1" s="4"/>
      <c r="G1" s="4"/>
      <c r="H1" s="5"/>
      <c r="I1" s="6"/>
    </row>
    <row r="2" spans="2:18" ht="15" customHeight="1">
      <c r="B2" s="11"/>
      <c r="C2" s="12"/>
      <c r="D2" s="13"/>
      <c r="E2" s="14"/>
      <c r="F2" s="14"/>
      <c r="G2" s="14"/>
      <c r="H2" s="14"/>
      <c r="I2" s="12"/>
      <c r="J2" s="15"/>
      <c r="K2" s="13"/>
      <c r="L2" s="3"/>
      <c r="M2" s="16"/>
      <c r="N2" s="122"/>
      <c r="O2" s="122"/>
      <c r="P2" s="122"/>
      <c r="Q2" s="122"/>
      <c r="R2" s="122"/>
    </row>
    <row r="3" spans="2:18" ht="22.5" customHeight="1" outlineLevel="1">
      <c r="B3" s="123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18" ht="15" outlineLevel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2:18" ht="15" outlineLevel="1">
      <c r="B5" s="17"/>
      <c r="C5" s="18"/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5" outlineLevel="1">
      <c r="B6" s="129"/>
      <c r="C6" s="130"/>
      <c r="D6" s="130"/>
      <c r="E6" s="130"/>
      <c r="F6" s="129"/>
      <c r="G6" s="129"/>
      <c r="H6" s="129"/>
      <c r="I6" s="129"/>
      <c r="J6" s="20"/>
      <c r="K6" s="20"/>
      <c r="L6" s="20"/>
      <c r="M6" s="20"/>
      <c r="N6" s="20"/>
      <c r="O6" s="20"/>
      <c r="P6" s="20"/>
      <c r="Q6" s="20"/>
      <c r="R6" s="20"/>
    </row>
    <row r="7" spans="2:18" ht="15" outlineLevel="1">
      <c r="B7" s="129"/>
      <c r="C7" s="130"/>
      <c r="D7" s="130"/>
      <c r="E7" s="130"/>
      <c r="F7" s="129"/>
      <c r="G7" s="129"/>
      <c r="H7" s="129"/>
      <c r="I7" s="129"/>
      <c r="J7" s="20"/>
      <c r="K7" s="20"/>
      <c r="L7" s="20"/>
      <c r="M7" s="20"/>
      <c r="N7" s="20"/>
      <c r="O7" s="20"/>
      <c r="P7" s="20"/>
      <c r="Q7" s="20"/>
      <c r="R7" s="20"/>
    </row>
    <row r="8" spans="2:18" ht="17.25" outlineLevel="1">
      <c r="B8" s="131"/>
      <c r="C8" s="130"/>
      <c r="D8" s="130"/>
      <c r="E8" s="132"/>
      <c r="F8" s="129"/>
      <c r="G8" s="130"/>
      <c r="H8" s="129"/>
      <c r="I8" s="129"/>
      <c r="J8" s="20"/>
      <c r="K8" s="20"/>
      <c r="L8" s="20"/>
      <c r="M8" s="20"/>
      <c r="N8" s="20"/>
      <c r="O8" s="20"/>
      <c r="P8" s="20"/>
      <c r="Q8" s="20"/>
      <c r="R8" s="20"/>
    </row>
    <row r="9" spans="2:13" ht="24" customHeight="1" outlineLevel="1">
      <c r="B9" s="133"/>
      <c r="C9" s="130"/>
      <c r="D9" s="134"/>
      <c r="E9" s="134"/>
      <c r="F9" s="135"/>
      <c r="G9" s="136"/>
      <c r="H9" s="134"/>
      <c r="I9" s="137"/>
      <c r="J9" s="24"/>
      <c r="K9" s="23"/>
      <c r="L9" s="24"/>
      <c r="M9" s="10"/>
    </row>
    <row r="10" spans="2:18" ht="15.75" customHeight="1" outlineLevel="1">
      <c r="B10" s="131"/>
      <c r="C10" s="134"/>
      <c r="D10" s="137"/>
      <c r="E10" s="138"/>
      <c r="F10" s="139"/>
      <c r="G10" s="140"/>
      <c r="H10" s="141"/>
      <c r="I10" s="136"/>
      <c r="J10" s="26"/>
      <c r="K10" s="25"/>
      <c r="L10" s="25"/>
      <c r="M10" s="27"/>
      <c r="N10" s="25"/>
      <c r="O10" s="25"/>
      <c r="P10" s="8" t="s">
        <v>2</v>
      </c>
      <c r="Q10" s="28">
        <v>816500</v>
      </c>
      <c r="R10" s="29"/>
    </row>
    <row r="11" spans="2:18" ht="17.25" outlineLevel="1">
      <c r="B11" s="131"/>
      <c r="C11" s="142"/>
      <c r="D11" s="143"/>
      <c r="E11" s="144"/>
      <c r="F11" s="145"/>
      <c r="G11" s="146"/>
      <c r="H11" s="147"/>
      <c r="I11" s="138"/>
      <c r="J11" s="3"/>
      <c r="K11" s="3"/>
      <c r="L11" s="21"/>
      <c r="M11" s="15"/>
      <c r="N11" s="30"/>
      <c r="O11" s="31"/>
      <c r="P11" s="30"/>
      <c r="Q11" s="32"/>
      <c r="R11" s="33" t="s">
        <v>3</v>
      </c>
    </row>
    <row r="12" spans="2:18" ht="15">
      <c r="B12" s="35"/>
      <c r="C12" s="36" t="s">
        <v>4</v>
      </c>
      <c r="D12" s="36" t="s">
        <v>4</v>
      </c>
      <c r="E12" s="37" t="s">
        <v>4</v>
      </c>
      <c r="F12" s="37" t="s">
        <v>4</v>
      </c>
      <c r="G12" s="37" t="s">
        <v>5</v>
      </c>
      <c r="H12" s="37" t="s">
        <v>6</v>
      </c>
      <c r="I12" s="36" t="s">
        <v>4</v>
      </c>
      <c r="J12" s="36" t="s">
        <v>7</v>
      </c>
      <c r="K12" s="36" t="s">
        <v>8</v>
      </c>
      <c r="L12" s="36" t="s">
        <v>8</v>
      </c>
      <c r="M12" s="38" t="s">
        <v>9</v>
      </c>
      <c r="N12" s="36" t="s">
        <v>10</v>
      </c>
      <c r="O12" s="39" t="s">
        <v>9</v>
      </c>
      <c r="P12" s="36" t="s">
        <v>11</v>
      </c>
      <c r="Q12" s="125" t="s">
        <v>12</v>
      </c>
      <c r="R12" s="125"/>
    </row>
    <row r="13" spans="2:18" ht="19.5" customHeight="1">
      <c r="B13" s="3"/>
      <c r="C13" s="40" t="s">
        <v>13</v>
      </c>
      <c r="D13" s="40" t="s">
        <v>14</v>
      </c>
      <c r="E13" s="41" t="s">
        <v>15</v>
      </c>
      <c r="F13" s="41" t="s">
        <v>16</v>
      </c>
      <c r="G13" s="41" t="s">
        <v>17</v>
      </c>
      <c r="H13" s="41" t="s">
        <v>18</v>
      </c>
      <c r="I13" s="40" t="s">
        <v>19</v>
      </c>
      <c r="J13" s="40" t="s">
        <v>18</v>
      </c>
      <c r="K13" s="40" t="s">
        <v>20</v>
      </c>
      <c r="L13" s="40" t="s">
        <v>21</v>
      </c>
      <c r="M13" s="42"/>
      <c r="N13" s="40" t="s">
        <v>22</v>
      </c>
      <c r="O13" s="43" t="s">
        <v>23</v>
      </c>
      <c r="P13" s="44" t="s">
        <v>24</v>
      </c>
      <c r="Q13" s="126"/>
      <c r="R13" s="126"/>
    </row>
    <row r="14" spans="2:18" ht="15.75" customHeight="1">
      <c r="B14" s="3"/>
      <c r="C14" s="40" t="s">
        <v>25</v>
      </c>
      <c r="D14" s="40" t="s">
        <v>26</v>
      </c>
      <c r="E14" s="41" t="s">
        <v>27</v>
      </c>
      <c r="F14" s="41" t="s">
        <v>28</v>
      </c>
      <c r="G14" s="41" t="s">
        <v>29</v>
      </c>
      <c r="H14" s="41" t="s">
        <v>30</v>
      </c>
      <c r="I14" s="40" t="s">
        <v>31</v>
      </c>
      <c r="J14" s="40" t="s">
        <v>32</v>
      </c>
      <c r="K14" s="40" t="s">
        <v>33</v>
      </c>
      <c r="L14" s="40" t="s">
        <v>34</v>
      </c>
      <c r="M14" s="42"/>
      <c r="N14" s="40" t="s">
        <v>35</v>
      </c>
      <c r="O14" s="43" t="s">
        <v>36</v>
      </c>
      <c r="P14" s="44" t="s">
        <v>37</v>
      </c>
      <c r="Q14" s="126"/>
      <c r="R14" s="126"/>
    </row>
    <row r="15" spans="2:18" ht="15">
      <c r="B15" s="45"/>
      <c r="C15" s="46"/>
      <c r="D15" s="40" t="s">
        <v>38</v>
      </c>
      <c r="E15" s="41" t="s">
        <v>39</v>
      </c>
      <c r="F15" s="41" t="s">
        <v>40</v>
      </c>
      <c r="G15" s="41" t="s">
        <v>41</v>
      </c>
      <c r="H15" s="41"/>
      <c r="I15" s="40" t="s">
        <v>42</v>
      </c>
      <c r="J15" s="40" t="s">
        <v>43</v>
      </c>
      <c r="K15" s="40"/>
      <c r="L15" s="40" t="s">
        <v>44</v>
      </c>
      <c r="M15" s="42"/>
      <c r="N15" s="40" t="s">
        <v>45</v>
      </c>
      <c r="O15" s="42" t="s">
        <v>46</v>
      </c>
      <c r="P15" s="44" t="s">
        <v>47</v>
      </c>
      <c r="Q15" s="126"/>
      <c r="R15" s="126"/>
    </row>
    <row r="16" spans="2:18" ht="15.75" customHeight="1">
      <c r="B16" s="30"/>
      <c r="C16" s="3"/>
      <c r="D16" s="40" t="s">
        <v>48</v>
      </c>
      <c r="E16" s="41"/>
      <c r="F16" s="41"/>
      <c r="G16" s="41" t="s">
        <v>49</v>
      </c>
      <c r="H16" s="41"/>
      <c r="I16" s="40" t="s">
        <v>50</v>
      </c>
      <c r="J16" s="40"/>
      <c r="K16" s="40"/>
      <c r="L16" s="40" t="s">
        <v>51</v>
      </c>
      <c r="M16" s="42"/>
      <c r="N16" s="40"/>
      <c r="O16" s="42"/>
      <c r="P16" s="44"/>
      <c r="Q16" s="127" t="s">
        <v>52</v>
      </c>
      <c r="R16" s="128" t="s">
        <v>53</v>
      </c>
    </row>
    <row r="17" spans="2:18" ht="51" customHeight="1">
      <c r="B17" s="47"/>
      <c r="C17" s="3"/>
      <c r="D17" s="48"/>
      <c r="E17" s="48"/>
      <c r="F17" s="48"/>
      <c r="G17" s="41" t="s">
        <v>54</v>
      </c>
      <c r="H17" s="41"/>
      <c r="I17" s="49" t="s">
        <v>55</v>
      </c>
      <c r="J17" s="40"/>
      <c r="K17" s="40"/>
      <c r="L17" s="49" t="s">
        <v>56</v>
      </c>
      <c r="M17" s="42"/>
      <c r="N17" s="40"/>
      <c r="O17" s="42"/>
      <c r="P17" s="44"/>
      <c r="Q17" s="127"/>
      <c r="R17" s="128"/>
    </row>
    <row r="18" spans="2:18" ht="18" customHeight="1" thickBot="1">
      <c r="B18" s="114"/>
      <c r="C18" s="58"/>
      <c r="D18" s="115"/>
      <c r="E18" s="115"/>
      <c r="F18" s="115"/>
      <c r="G18" s="116"/>
      <c r="H18" s="116"/>
      <c r="I18" s="117"/>
      <c r="J18" s="118"/>
      <c r="K18" s="118"/>
      <c r="L18" s="117"/>
      <c r="M18" s="119"/>
      <c r="N18" s="118"/>
      <c r="O18" s="119"/>
      <c r="P18" s="120"/>
      <c r="Q18" s="112"/>
      <c r="R18" s="121"/>
    </row>
    <row r="19" spans="2:18" s="59" customFormat="1" ht="30.75" customHeight="1" thickTop="1">
      <c r="B19" s="60" t="s">
        <v>57</v>
      </c>
      <c r="C19" s="61">
        <f>C20+C36+C37+C38+C39+C40+C41++C42+C43</f>
        <v>49575.332462000006</v>
      </c>
      <c r="D19" s="61">
        <f>D20+D36+D37+D38+D39+D40+D41++D42+D43</f>
        <v>36411.739587000004</v>
      </c>
      <c r="E19" s="61">
        <f aca="true" t="shared" si="0" ref="E19:L19">E20+E36+E37+E38+E39+E40+E41++E42+E43</f>
        <v>27766.601643</v>
      </c>
      <c r="F19" s="61">
        <f t="shared" si="0"/>
        <v>1075.6478530000002</v>
      </c>
      <c r="G19" s="61">
        <f>G20+G36+G37+G38+G39+G40+G41++G42+G43</f>
        <v>13385.161143000001</v>
      </c>
      <c r="H19" s="61">
        <f t="shared" si="0"/>
        <v>0</v>
      </c>
      <c r="I19" s="61">
        <f>I20+I36+I37+I38+I39+I40+I41++I42+I43</f>
        <v>11110.661</v>
      </c>
      <c r="J19" s="61">
        <f>J20+J36+J37+J38+J39+J40+J41++J42+J43</f>
        <v>126.793</v>
      </c>
      <c r="K19" s="61">
        <f>K20+K36+K37+K38+K39+K40+K41++K42+K43</f>
        <v>58.92137463</v>
      </c>
      <c r="L19" s="62">
        <f t="shared" si="0"/>
        <v>1220.84744</v>
      </c>
      <c r="M19" s="63">
        <f>SUM(C19:L19)</f>
        <v>140731.70550263004</v>
      </c>
      <c r="N19" s="64">
        <f>N20+N36+N37+N40+N38</f>
        <v>-23287.95410934</v>
      </c>
      <c r="O19" s="63">
        <f aca="true" t="shared" si="1" ref="O19:O41">M19+N19</f>
        <v>117443.75139329003</v>
      </c>
      <c r="P19" s="64">
        <f>P20+P36+P37+P40+P42</f>
        <v>-216.088</v>
      </c>
      <c r="Q19" s="65">
        <f>O19+P19</f>
        <v>117227.66339329003</v>
      </c>
      <c r="R19" s="63">
        <f>Q19/$Q$10*100</f>
        <v>14.357337831388858</v>
      </c>
    </row>
    <row r="20" spans="2:18" s="66" customFormat="1" ht="18.75" customHeight="1">
      <c r="B20" s="50" t="s">
        <v>58</v>
      </c>
      <c r="C20" s="61">
        <f>C21+C34+C35</f>
        <v>44308.063462000006</v>
      </c>
      <c r="D20" s="61">
        <f>D21+D34+D35</f>
        <v>32624.291875000003</v>
      </c>
      <c r="E20" s="62">
        <f>E21+E34+E35</f>
        <v>21171.752643</v>
      </c>
      <c r="F20" s="62">
        <f>F21+F34+F35</f>
        <v>1075.646312</v>
      </c>
      <c r="G20" s="62">
        <f>G21+G34+G35</f>
        <v>12638.155143000002</v>
      </c>
      <c r="H20" s="62"/>
      <c r="I20" s="61">
        <f>I21+I34+I35</f>
        <v>5710.349</v>
      </c>
      <c r="J20" s="61"/>
      <c r="K20" s="67">
        <f>K21+K34+K35</f>
        <v>58.92137463</v>
      </c>
      <c r="L20" s="67">
        <f>L21+L34+L35</f>
        <v>660.6399299999999</v>
      </c>
      <c r="M20" s="61">
        <f>SUM(C20:L20)</f>
        <v>118247.81973963001</v>
      </c>
      <c r="N20" s="61">
        <f>N21+N34+N35</f>
        <v>-6814.97001434</v>
      </c>
      <c r="O20" s="67">
        <f t="shared" si="1"/>
        <v>111432.84972529001</v>
      </c>
      <c r="P20" s="61">
        <f>P21+P34+P35</f>
        <v>0</v>
      </c>
      <c r="Q20" s="52">
        <f aca="true" t="shared" si="2" ref="Q20:Q41">O20+P20</f>
        <v>111432.84972529001</v>
      </c>
      <c r="R20" s="67">
        <f aca="true" t="shared" si="3" ref="R20:R43">Q20/$Q$10*100</f>
        <v>13.647623971254136</v>
      </c>
    </row>
    <row r="21" spans="2:18" ht="28.5" customHeight="1">
      <c r="B21" s="68" t="s">
        <v>59</v>
      </c>
      <c r="C21" s="69">
        <f>C22+C26+C27+C32+C33</f>
        <v>39990.936903</v>
      </c>
      <c r="D21" s="69">
        <f>D22+D26+D27+D32+D33</f>
        <v>25880.477875000004</v>
      </c>
      <c r="E21" s="70">
        <f aca="true" t="shared" si="4" ref="E21:L21">E22+E26+E27+E32+E33</f>
        <v>0</v>
      </c>
      <c r="F21" s="70">
        <f t="shared" si="4"/>
        <v>0</v>
      </c>
      <c r="G21" s="71">
        <f t="shared" si="4"/>
        <v>1127.537</v>
      </c>
      <c r="H21" s="70">
        <f t="shared" si="4"/>
        <v>0</v>
      </c>
      <c r="I21" s="69">
        <f>I22+I26+I27+I32+I33</f>
        <v>995.581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69">
        <f>SUM(C21:L21)</f>
        <v>67994.53277800001</v>
      </c>
      <c r="N21" s="34">
        <f>N22+N26+N27+N32+N33</f>
        <v>0</v>
      </c>
      <c r="O21" s="69">
        <f t="shared" si="1"/>
        <v>67994.53277800001</v>
      </c>
      <c r="P21" s="34">
        <f>P22+P26+P27+P32+P33</f>
        <v>0</v>
      </c>
      <c r="Q21" s="72">
        <f t="shared" si="2"/>
        <v>67994.53277800001</v>
      </c>
      <c r="R21" s="69">
        <f t="shared" si="3"/>
        <v>8.327560658665034</v>
      </c>
    </row>
    <row r="22" spans="2:18" ht="33.75" customHeight="1">
      <c r="B22" s="73" t="s">
        <v>60</v>
      </c>
      <c r="C22" s="69">
        <f aca="true" t="shared" si="5" ref="C22:H22">C23+C24+C25</f>
        <v>12649.15192</v>
      </c>
      <c r="D22" s="69">
        <f>D23+D24+D25</f>
        <v>10264.532000000001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34"/>
      <c r="J22" s="34">
        <f>J23+J24+J25</f>
        <v>0</v>
      </c>
      <c r="K22" s="55">
        <f>K23+K24+K25</f>
        <v>0</v>
      </c>
      <c r="L22" s="34">
        <f>L23+L24+L25</f>
        <v>0</v>
      </c>
      <c r="M22" s="69">
        <f aca="true" t="shared" si="6" ref="M22:M41">SUM(C22:L22)</f>
        <v>22913.683920000003</v>
      </c>
      <c r="N22" s="34">
        <f>N23+N24+N25</f>
        <v>0</v>
      </c>
      <c r="O22" s="69">
        <f t="shared" si="1"/>
        <v>22913.683920000003</v>
      </c>
      <c r="P22" s="34">
        <f>P23+P24+P25</f>
        <v>0</v>
      </c>
      <c r="Q22" s="72">
        <f t="shared" si="2"/>
        <v>22913.683920000003</v>
      </c>
      <c r="R22" s="69">
        <f>Q22/$Q$10*100</f>
        <v>2.806329935088794</v>
      </c>
    </row>
    <row r="23" spans="2:18" ht="22.5" customHeight="1">
      <c r="B23" s="74" t="s">
        <v>61</v>
      </c>
      <c r="C23" s="55">
        <v>7193.217</v>
      </c>
      <c r="D23" s="55">
        <v>19.429</v>
      </c>
      <c r="E23" s="70"/>
      <c r="F23" s="70"/>
      <c r="G23" s="70"/>
      <c r="H23" s="70"/>
      <c r="I23" s="69"/>
      <c r="J23" s="55"/>
      <c r="K23" s="55"/>
      <c r="L23" s="55"/>
      <c r="M23" s="69">
        <f t="shared" si="6"/>
        <v>7212.646</v>
      </c>
      <c r="N23" s="55"/>
      <c r="O23" s="69">
        <f t="shared" si="1"/>
        <v>7212.646</v>
      </c>
      <c r="P23" s="55"/>
      <c r="Q23" s="72">
        <f t="shared" si="2"/>
        <v>7212.646</v>
      </c>
      <c r="R23" s="69">
        <f>Q23/$Q$10*100</f>
        <v>0.8833614206981015</v>
      </c>
    </row>
    <row r="24" spans="2:18" ht="30" customHeight="1">
      <c r="B24" s="74" t="s">
        <v>62</v>
      </c>
      <c r="C24" s="55">
        <v>4629.04292</v>
      </c>
      <c r="D24" s="55">
        <v>10237.822</v>
      </c>
      <c r="E24" s="1"/>
      <c r="F24" s="1"/>
      <c r="G24" s="1"/>
      <c r="H24" s="1"/>
      <c r="I24" s="69"/>
      <c r="J24" s="55"/>
      <c r="K24" s="55"/>
      <c r="L24" s="55"/>
      <c r="M24" s="69">
        <f t="shared" si="6"/>
        <v>14866.86492</v>
      </c>
      <c r="N24" s="55"/>
      <c r="O24" s="69">
        <f t="shared" si="1"/>
        <v>14866.86492</v>
      </c>
      <c r="P24" s="55"/>
      <c r="Q24" s="72">
        <f t="shared" si="2"/>
        <v>14866.86492</v>
      </c>
      <c r="R24" s="69">
        <f>Q24/$Q$10*100</f>
        <v>1.8208040318432335</v>
      </c>
    </row>
    <row r="25" spans="2:18" ht="36" customHeight="1">
      <c r="B25" s="75" t="s">
        <v>63</v>
      </c>
      <c r="C25" s="55">
        <v>826.892</v>
      </c>
      <c r="D25" s="55">
        <v>7.281</v>
      </c>
      <c r="E25" s="1"/>
      <c r="F25" s="1"/>
      <c r="G25" s="1"/>
      <c r="H25" s="1"/>
      <c r="I25" s="69"/>
      <c r="J25" s="55"/>
      <c r="K25" s="55"/>
      <c r="L25" s="55"/>
      <c r="M25" s="69">
        <f t="shared" si="6"/>
        <v>834.173</v>
      </c>
      <c r="N25" s="55"/>
      <c r="O25" s="69">
        <f t="shared" si="1"/>
        <v>834.173</v>
      </c>
      <c r="P25" s="55"/>
      <c r="Q25" s="72">
        <f t="shared" si="2"/>
        <v>834.173</v>
      </c>
      <c r="R25" s="69">
        <f t="shared" si="3"/>
        <v>0.10216448254745866</v>
      </c>
    </row>
    <row r="26" spans="2:18" ht="23.25" customHeight="1">
      <c r="B26" s="73" t="s">
        <v>64</v>
      </c>
      <c r="C26" s="55">
        <v>83.743</v>
      </c>
      <c r="D26" s="55">
        <v>3494.999932</v>
      </c>
      <c r="E26" s="70"/>
      <c r="F26" s="70"/>
      <c r="G26" s="70"/>
      <c r="H26" s="70"/>
      <c r="I26" s="69"/>
      <c r="J26" s="55"/>
      <c r="K26" s="55"/>
      <c r="L26" s="55"/>
      <c r="M26" s="69">
        <f t="shared" si="6"/>
        <v>3578.742932</v>
      </c>
      <c r="N26" s="55"/>
      <c r="O26" s="69">
        <f t="shared" si="1"/>
        <v>3578.742932</v>
      </c>
      <c r="P26" s="55"/>
      <c r="Q26" s="72">
        <f t="shared" si="2"/>
        <v>3578.742932</v>
      </c>
      <c r="R26" s="69">
        <f t="shared" si="3"/>
        <v>0.43830286981016536</v>
      </c>
    </row>
    <row r="27" spans="2:18" ht="36.75" customHeight="1">
      <c r="B27" s="76" t="s">
        <v>65</v>
      </c>
      <c r="C27" s="54">
        <f>SUM(C28:C31)</f>
        <v>26778.912983</v>
      </c>
      <c r="D27" s="54">
        <f aca="true" t="shared" si="7" ref="D27:L27">D28+D29+D30+D31</f>
        <v>12029.567943000002</v>
      </c>
      <c r="E27" s="1">
        <f t="shared" si="7"/>
        <v>0</v>
      </c>
      <c r="F27" s="1">
        <f t="shared" si="7"/>
        <v>0</v>
      </c>
      <c r="G27" s="77">
        <f>G28+G29+G30+G31</f>
        <v>1127.537</v>
      </c>
      <c r="H27" s="1">
        <f t="shared" si="7"/>
        <v>0</v>
      </c>
      <c r="I27" s="54">
        <f>I28+I29+I30+I31</f>
        <v>622.019</v>
      </c>
      <c r="J27" s="55">
        <f t="shared" si="7"/>
        <v>0</v>
      </c>
      <c r="K27" s="55">
        <f t="shared" si="7"/>
        <v>0</v>
      </c>
      <c r="L27" s="55">
        <f t="shared" si="7"/>
        <v>0</v>
      </c>
      <c r="M27" s="69">
        <f t="shared" si="6"/>
        <v>40558.036926</v>
      </c>
      <c r="N27" s="55">
        <f>N28+N29+N30</f>
        <v>0</v>
      </c>
      <c r="O27" s="69">
        <f t="shared" si="1"/>
        <v>40558.036926</v>
      </c>
      <c r="P27" s="55">
        <f>P28+P29+P30</f>
        <v>0</v>
      </c>
      <c r="Q27" s="72">
        <f t="shared" si="2"/>
        <v>40558.036926</v>
      </c>
      <c r="R27" s="69">
        <f t="shared" si="3"/>
        <v>4.9673039713410905</v>
      </c>
    </row>
    <row r="28" spans="2:18" ht="25.5" customHeight="1">
      <c r="B28" s="74" t="s">
        <v>66</v>
      </c>
      <c r="C28" s="55">
        <v>14227.660999999998</v>
      </c>
      <c r="D28" s="55">
        <v>11063.334</v>
      </c>
      <c r="E28" s="70"/>
      <c r="F28" s="70"/>
      <c r="G28" s="70"/>
      <c r="H28" s="70"/>
      <c r="I28" s="69"/>
      <c r="J28" s="55"/>
      <c r="K28" s="55"/>
      <c r="L28" s="55"/>
      <c r="M28" s="69">
        <f t="shared" si="6"/>
        <v>25290.995</v>
      </c>
      <c r="N28" s="55"/>
      <c r="O28" s="69">
        <f t="shared" si="1"/>
        <v>25290.995</v>
      </c>
      <c r="P28" s="55"/>
      <c r="Q28" s="72">
        <f t="shared" si="2"/>
        <v>25290.995</v>
      </c>
      <c r="R28" s="69">
        <f t="shared" si="3"/>
        <v>3.097488671157379</v>
      </c>
    </row>
    <row r="29" spans="2:18" ht="20.25" customHeight="1">
      <c r="B29" s="74" t="s">
        <v>67</v>
      </c>
      <c r="C29" s="55">
        <v>11374.99964</v>
      </c>
      <c r="D29" s="55"/>
      <c r="E29" s="1"/>
      <c r="F29" s="1"/>
      <c r="G29" s="1"/>
      <c r="H29" s="1"/>
      <c r="I29" s="1">
        <v>570.644</v>
      </c>
      <c r="J29" s="55"/>
      <c r="K29" s="55"/>
      <c r="L29" s="55"/>
      <c r="M29" s="69">
        <f t="shared" si="6"/>
        <v>11945.64364</v>
      </c>
      <c r="N29" s="55"/>
      <c r="O29" s="69">
        <f t="shared" si="1"/>
        <v>11945.64364</v>
      </c>
      <c r="P29" s="55"/>
      <c r="Q29" s="72">
        <f t="shared" si="2"/>
        <v>11945.64364</v>
      </c>
      <c r="R29" s="69">
        <f t="shared" si="3"/>
        <v>1.4630304519289652</v>
      </c>
    </row>
    <row r="30" spans="2:18" s="79" customFormat="1" ht="36.75" customHeight="1">
      <c r="B30" s="78" t="s">
        <v>68</v>
      </c>
      <c r="C30" s="55">
        <v>533.9283429999999</v>
      </c>
      <c r="D30" s="55">
        <v>22.705943</v>
      </c>
      <c r="E30" s="1"/>
      <c r="F30" s="1">
        <v>0</v>
      </c>
      <c r="G30" s="1">
        <v>1127.537</v>
      </c>
      <c r="H30" s="1"/>
      <c r="I30" s="55"/>
      <c r="J30" s="55"/>
      <c r="K30" s="55"/>
      <c r="L30" s="55"/>
      <c r="M30" s="69">
        <f t="shared" si="6"/>
        <v>1684.171286</v>
      </c>
      <c r="N30" s="55"/>
      <c r="O30" s="69">
        <f t="shared" si="1"/>
        <v>1684.171286</v>
      </c>
      <c r="P30" s="55"/>
      <c r="Q30" s="72">
        <f t="shared" si="2"/>
        <v>1684.171286</v>
      </c>
      <c r="R30" s="69">
        <f t="shared" si="3"/>
        <v>0.20626715076546234</v>
      </c>
    </row>
    <row r="31" spans="2:18" ht="58.5" customHeight="1">
      <c r="B31" s="78" t="s">
        <v>69</v>
      </c>
      <c r="C31" s="55">
        <v>642.324</v>
      </c>
      <c r="D31" s="55">
        <v>943.528</v>
      </c>
      <c r="E31" s="1"/>
      <c r="F31" s="1">
        <v>0</v>
      </c>
      <c r="G31" s="1"/>
      <c r="H31" s="1"/>
      <c r="I31" s="55">
        <v>51.375</v>
      </c>
      <c r="J31" s="80"/>
      <c r="K31" s="55"/>
      <c r="L31" s="55"/>
      <c r="M31" s="69">
        <f t="shared" si="6"/>
        <v>1637.2269999999999</v>
      </c>
      <c r="N31" s="55"/>
      <c r="O31" s="69">
        <f t="shared" si="1"/>
        <v>1637.2269999999999</v>
      </c>
      <c r="P31" s="55"/>
      <c r="Q31" s="72">
        <f t="shared" si="2"/>
        <v>1637.2269999999999</v>
      </c>
      <c r="R31" s="69">
        <f t="shared" si="3"/>
        <v>0.20051769748928353</v>
      </c>
    </row>
    <row r="32" spans="2:18" ht="36" customHeight="1">
      <c r="B32" s="76" t="s">
        <v>70</v>
      </c>
      <c r="C32" s="55">
        <v>478.125</v>
      </c>
      <c r="D32" s="55">
        <v>0</v>
      </c>
      <c r="E32" s="1"/>
      <c r="F32" s="1"/>
      <c r="G32" s="1"/>
      <c r="H32" s="1"/>
      <c r="I32" s="55"/>
      <c r="J32" s="55"/>
      <c r="K32" s="55"/>
      <c r="L32" s="55"/>
      <c r="M32" s="69">
        <f t="shared" si="6"/>
        <v>478.125</v>
      </c>
      <c r="N32" s="55"/>
      <c r="O32" s="69">
        <f t="shared" si="1"/>
        <v>478.125</v>
      </c>
      <c r="P32" s="55"/>
      <c r="Q32" s="72">
        <f t="shared" si="2"/>
        <v>478.125</v>
      </c>
      <c r="R32" s="69">
        <f t="shared" si="3"/>
        <v>0.05855786895284752</v>
      </c>
    </row>
    <row r="33" spans="2:18" ht="33" customHeight="1">
      <c r="B33" s="81" t="s">
        <v>71</v>
      </c>
      <c r="C33" s="55">
        <v>1.004</v>
      </c>
      <c r="D33" s="55">
        <v>91.378</v>
      </c>
      <c r="E33" s="1"/>
      <c r="F33" s="1"/>
      <c r="G33" s="1"/>
      <c r="H33" s="1"/>
      <c r="I33" s="55">
        <v>373.562</v>
      </c>
      <c r="J33" s="55"/>
      <c r="K33" s="55"/>
      <c r="L33" s="55"/>
      <c r="M33" s="69">
        <f t="shared" si="6"/>
        <v>465.944</v>
      </c>
      <c r="N33" s="55"/>
      <c r="O33" s="69">
        <f t="shared" si="1"/>
        <v>465.944</v>
      </c>
      <c r="P33" s="55"/>
      <c r="Q33" s="72">
        <f t="shared" si="2"/>
        <v>465.944</v>
      </c>
      <c r="R33" s="69">
        <f t="shared" si="3"/>
        <v>0.05706601347213717</v>
      </c>
    </row>
    <row r="34" spans="2:18" ht="27.75" customHeight="1">
      <c r="B34" s="82" t="s">
        <v>72</v>
      </c>
      <c r="C34" s="55">
        <v>586.525</v>
      </c>
      <c r="D34" s="55"/>
      <c r="E34" s="1">
        <v>21137.855643</v>
      </c>
      <c r="F34" s="1">
        <v>1071.177312</v>
      </c>
      <c r="G34" s="1">
        <v>11492.858143000001</v>
      </c>
      <c r="H34" s="1"/>
      <c r="I34" s="55">
        <v>0.883</v>
      </c>
      <c r="J34" s="55"/>
      <c r="K34" s="55"/>
      <c r="L34" s="55"/>
      <c r="M34" s="69">
        <f t="shared" si="6"/>
        <v>34289.299098</v>
      </c>
      <c r="N34" s="83">
        <v>-71.184242</v>
      </c>
      <c r="O34" s="69">
        <f t="shared" si="1"/>
        <v>34218.114856</v>
      </c>
      <c r="P34" s="55"/>
      <c r="Q34" s="72">
        <f t="shared" si="2"/>
        <v>34218.114856</v>
      </c>
      <c r="R34" s="69">
        <f t="shared" si="3"/>
        <v>4.190828518799755</v>
      </c>
    </row>
    <row r="35" spans="2:18" ht="27" customHeight="1">
      <c r="B35" s="84" t="s">
        <v>73</v>
      </c>
      <c r="C35" s="55">
        <v>3730.6015589999997</v>
      </c>
      <c r="D35" s="55">
        <v>6743.814</v>
      </c>
      <c r="E35" s="55">
        <v>33.897</v>
      </c>
      <c r="F35" s="55">
        <v>4.469</v>
      </c>
      <c r="G35" s="55">
        <v>17.76</v>
      </c>
      <c r="H35" s="1"/>
      <c r="I35" s="55">
        <v>4713.885</v>
      </c>
      <c r="J35" s="85"/>
      <c r="K35" s="55">
        <v>58.92137463</v>
      </c>
      <c r="L35" s="55">
        <v>660.6399299999999</v>
      </c>
      <c r="M35" s="69">
        <f t="shared" si="6"/>
        <v>15963.98786363</v>
      </c>
      <c r="N35" s="83">
        <v>-6743.785772339999</v>
      </c>
      <c r="O35" s="69">
        <f t="shared" si="1"/>
        <v>9220.20209129</v>
      </c>
      <c r="P35" s="55"/>
      <c r="Q35" s="72">
        <f t="shared" si="2"/>
        <v>9220.20209129</v>
      </c>
      <c r="R35" s="69">
        <f t="shared" si="3"/>
        <v>1.1292347937893448</v>
      </c>
    </row>
    <row r="36" spans="2:18" ht="24" customHeight="1">
      <c r="B36" s="86" t="s">
        <v>74</v>
      </c>
      <c r="C36" s="55">
        <v>0</v>
      </c>
      <c r="D36" s="55">
        <v>3392.2715850000004</v>
      </c>
      <c r="E36" s="1">
        <v>6594.849</v>
      </c>
      <c r="F36" s="1">
        <v>0</v>
      </c>
      <c r="G36" s="1">
        <v>747.006</v>
      </c>
      <c r="H36" s="1"/>
      <c r="I36" s="55">
        <v>5164.101</v>
      </c>
      <c r="J36" s="55">
        <v>14.549</v>
      </c>
      <c r="K36" s="55"/>
      <c r="L36" s="55">
        <v>560.2075100000001</v>
      </c>
      <c r="M36" s="69">
        <f t="shared" si="6"/>
        <v>16472.984095</v>
      </c>
      <c r="N36" s="54">
        <f>-M36</f>
        <v>-16472.984095</v>
      </c>
      <c r="O36" s="69">
        <f t="shared" si="1"/>
        <v>0</v>
      </c>
      <c r="P36" s="55"/>
      <c r="Q36" s="72">
        <f t="shared" si="2"/>
        <v>0</v>
      </c>
      <c r="R36" s="69">
        <f t="shared" si="3"/>
        <v>0</v>
      </c>
    </row>
    <row r="37" spans="2:18" ht="23.25" customHeight="1">
      <c r="B37" s="87" t="s">
        <v>75</v>
      </c>
      <c r="C37" s="55">
        <v>165.994</v>
      </c>
      <c r="D37" s="55">
        <v>100.612374</v>
      </c>
      <c r="E37" s="1"/>
      <c r="F37" s="1"/>
      <c r="G37" s="1"/>
      <c r="H37" s="1"/>
      <c r="I37" s="55">
        <v>129.77499999999998</v>
      </c>
      <c r="J37" s="85"/>
      <c r="K37" s="55"/>
      <c r="L37" s="55"/>
      <c r="M37" s="69">
        <f t="shared" si="6"/>
        <v>396.381374</v>
      </c>
      <c r="N37" s="55">
        <v>0</v>
      </c>
      <c r="O37" s="69">
        <f t="shared" si="1"/>
        <v>396.381374</v>
      </c>
      <c r="P37" s="55"/>
      <c r="Q37" s="72">
        <f t="shared" si="2"/>
        <v>396.381374</v>
      </c>
      <c r="R37" s="69">
        <f t="shared" si="3"/>
        <v>0.04854640220453153</v>
      </c>
    </row>
    <row r="38" spans="2:18" ht="20.25" customHeight="1">
      <c r="B38" s="32" t="s">
        <v>76</v>
      </c>
      <c r="C38" s="55"/>
      <c r="D38" s="55">
        <v>0</v>
      </c>
      <c r="E38" s="1"/>
      <c r="F38" s="1"/>
      <c r="G38" s="1">
        <v>0</v>
      </c>
      <c r="H38" s="1"/>
      <c r="I38" s="55"/>
      <c r="J38" s="55"/>
      <c r="K38" s="55"/>
      <c r="L38" s="55">
        <v>0</v>
      </c>
      <c r="M38" s="69">
        <f t="shared" si="6"/>
        <v>0</v>
      </c>
      <c r="N38" s="54"/>
      <c r="O38" s="69">
        <f t="shared" si="1"/>
        <v>0</v>
      </c>
      <c r="P38" s="55"/>
      <c r="Q38" s="72">
        <f t="shared" si="2"/>
        <v>0</v>
      </c>
      <c r="R38" s="69">
        <f t="shared" si="3"/>
        <v>0</v>
      </c>
    </row>
    <row r="39" spans="2:18" ht="20.25" customHeight="1">
      <c r="B39" s="88" t="s">
        <v>77</v>
      </c>
      <c r="C39" s="55">
        <v>-136.231</v>
      </c>
      <c r="D39" s="55">
        <v>112.889309</v>
      </c>
      <c r="E39" s="55">
        <v>0</v>
      </c>
      <c r="F39" s="55">
        <v>0</v>
      </c>
      <c r="G39" s="55">
        <v>0</v>
      </c>
      <c r="H39" s="55"/>
      <c r="I39" s="55">
        <v>43.376999999999995</v>
      </c>
      <c r="J39" s="55">
        <v>74.411</v>
      </c>
      <c r="K39" s="55"/>
      <c r="L39" s="55"/>
      <c r="M39" s="69">
        <f t="shared" si="6"/>
        <v>94.446309</v>
      </c>
      <c r="N39" s="55"/>
      <c r="O39" s="69">
        <f t="shared" si="1"/>
        <v>94.446309</v>
      </c>
      <c r="P39" s="55"/>
      <c r="Q39" s="72">
        <f t="shared" si="2"/>
        <v>94.446309</v>
      </c>
      <c r="R39" s="69">
        <f t="shared" si="3"/>
        <v>0.011567214819350888</v>
      </c>
    </row>
    <row r="40" spans="2:18" ht="29.25" customHeight="1">
      <c r="B40" s="32" t="s">
        <v>78</v>
      </c>
      <c r="C40" s="55">
        <v>216.088</v>
      </c>
      <c r="D40" s="55"/>
      <c r="E40" s="1"/>
      <c r="F40" s="1"/>
      <c r="G40" s="1"/>
      <c r="H40" s="1"/>
      <c r="I40" s="55"/>
      <c r="J40" s="55"/>
      <c r="K40" s="55"/>
      <c r="L40" s="55"/>
      <c r="M40" s="69">
        <f t="shared" si="6"/>
        <v>216.088</v>
      </c>
      <c r="N40" s="55"/>
      <c r="O40" s="69">
        <f t="shared" si="1"/>
        <v>216.088</v>
      </c>
      <c r="P40" s="55">
        <f>-O40</f>
        <v>-216.088</v>
      </c>
      <c r="Q40" s="56">
        <f t="shared" si="2"/>
        <v>0</v>
      </c>
      <c r="R40" s="69">
        <f t="shared" si="3"/>
        <v>0</v>
      </c>
    </row>
    <row r="41" spans="2:18" ht="29.25" customHeight="1">
      <c r="B41" s="88" t="s">
        <v>79</v>
      </c>
      <c r="C41" s="89">
        <v>-234.848</v>
      </c>
      <c r="D41" s="55"/>
      <c r="E41" s="1"/>
      <c r="F41" s="1"/>
      <c r="G41" s="1"/>
      <c r="H41" s="1"/>
      <c r="I41" s="69"/>
      <c r="J41" s="55"/>
      <c r="K41" s="55"/>
      <c r="L41" s="55"/>
      <c r="M41" s="69">
        <f t="shared" si="6"/>
        <v>-234.848</v>
      </c>
      <c r="N41" s="55"/>
      <c r="O41" s="69">
        <f t="shared" si="1"/>
        <v>-234.848</v>
      </c>
      <c r="P41" s="55"/>
      <c r="Q41" s="56">
        <f t="shared" si="2"/>
        <v>-234.848</v>
      </c>
      <c r="R41" s="69">
        <f t="shared" si="3"/>
        <v>-0.02876276791181874</v>
      </c>
    </row>
    <row r="42" spans="2:18" ht="57.75" customHeight="1">
      <c r="B42" s="88" t="s">
        <v>80</v>
      </c>
      <c r="C42" s="89">
        <v>-153.451</v>
      </c>
      <c r="D42" s="55">
        <v>3.533</v>
      </c>
      <c r="E42" s="1"/>
      <c r="F42" s="1"/>
      <c r="G42" s="1"/>
      <c r="H42" s="1"/>
      <c r="I42" s="55">
        <v>2.98</v>
      </c>
      <c r="J42" s="55"/>
      <c r="K42" s="55"/>
      <c r="L42" s="55"/>
      <c r="M42" s="69">
        <f>SUM(C42:L42)</f>
        <v>-146.93800000000002</v>
      </c>
      <c r="N42" s="55"/>
      <c r="O42" s="69">
        <f>M42+N42</f>
        <v>-146.93800000000002</v>
      </c>
      <c r="P42" s="55"/>
      <c r="Q42" s="56">
        <f>O42+P42</f>
        <v>-146.93800000000002</v>
      </c>
      <c r="R42" s="69">
        <f t="shared" si="3"/>
        <v>-0.017996080832823027</v>
      </c>
    </row>
    <row r="43" spans="2:18" ht="54" customHeight="1">
      <c r="B43" s="88" t="s">
        <v>81</v>
      </c>
      <c r="C43" s="89">
        <v>5409.717</v>
      </c>
      <c r="D43" s="89">
        <v>178.14144399999998</v>
      </c>
      <c r="E43" s="89">
        <v>0</v>
      </c>
      <c r="F43" s="89">
        <v>0.001540999999999999</v>
      </c>
      <c r="G43" s="89">
        <v>0</v>
      </c>
      <c r="H43" s="89"/>
      <c r="I43" s="89">
        <v>60.07900000000018</v>
      </c>
      <c r="J43" s="89">
        <v>37.833</v>
      </c>
      <c r="K43" s="89"/>
      <c r="L43" s="55"/>
      <c r="M43" s="69">
        <f>SUM(C43:L43)</f>
        <v>5685.7719849999985</v>
      </c>
      <c r="N43" s="55"/>
      <c r="O43" s="69">
        <f>M43+N43</f>
        <v>5685.7719849999985</v>
      </c>
      <c r="P43" s="55"/>
      <c r="Q43" s="56">
        <f>O43+P43</f>
        <v>5685.7719849999985</v>
      </c>
      <c r="R43" s="69">
        <f t="shared" si="3"/>
        <v>0.6963590918554805</v>
      </c>
    </row>
    <row r="44" spans="2:18" ht="12.75" customHeight="1">
      <c r="B44" s="91"/>
      <c r="C44" s="57"/>
      <c r="D44" s="57"/>
      <c r="E44" s="57"/>
      <c r="F44" s="57"/>
      <c r="G44" s="57"/>
      <c r="H44" s="57"/>
      <c r="I44" s="57"/>
      <c r="J44" s="57"/>
      <c r="K44" s="57"/>
      <c r="L44" s="62"/>
      <c r="M44" s="67"/>
      <c r="N44" s="61"/>
      <c r="O44" s="67"/>
      <c r="P44" s="61"/>
      <c r="Q44" s="52"/>
      <c r="R44" s="67"/>
    </row>
    <row r="45" spans="2:18" s="66" customFormat="1" ht="30.75" customHeight="1">
      <c r="B45" s="60" t="s">
        <v>82</v>
      </c>
      <c r="C45" s="61">
        <f>C46+C59+C62+C65</f>
        <v>64233.187559000005</v>
      </c>
      <c r="D45" s="61">
        <f aca="true" t="shared" si="8" ref="D45:L45">D46+D59+D62+D65+D66</f>
        <v>31239.984356</v>
      </c>
      <c r="E45" s="61">
        <f>E46+E59+E62+E65+E66</f>
        <v>27494.294618</v>
      </c>
      <c r="F45" s="61">
        <f t="shared" si="8"/>
        <v>482.83594</v>
      </c>
      <c r="G45" s="61">
        <f t="shared" si="8"/>
        <v>14460.060554000002</v>
      </c>
      <c r="H45" s="61">
        <f t="shared" si="8"/>
        <v>0</v>
      </c>
      <c r="I45" s="61">
        <f t="shared" si="8"/>
        <v>9461.507898999998</v>
      </c>
      <c r="J45" s="61">
        <f>J46+J59+J62+J65+J66</f>
        <v>125.037</v>
      </c>
      <c r="K45" s="61">
        <f t="shared" si="8"/>
        <v>21.821</v>
      </c>
      <c r="L45" s="67">
        <f t="shared" si="8"/>
        <v>1141.4328799999998</v>
      </c>
      <c r="M45" s="67">
        <f>SUM(C45:L45)</f>
        <v>148660.16180600002</v>
      </c>
      <c r="N45" s="61">
        <f>N46+N59+N62+N65+N66</f>
        <v>-23287.954109339997</v>
      </c>
      <c r="O45" s="67">
        <f aca="true" t="shared" si="9" ref="O45:O65">M45+N45</f>
        <v>125372.20769666001</v>
      </c>
      <c r="P45" s="61">
        <f>P46+P59+P62+P65+P66</f>
        <v>-1849.411692</v>
      </c>
      <c r="Q45" s="52">
        <f aca="true" t="shared" si="10" ref="Q45:Q65">O45+P45</f>
        <v>123522.79600466002</v>
      </c>
      <c r="R45" s="67">
        <f aca="true" t="shared" si="11" ref="R45:R65">Q45/$Q$10*100</f>
        <v>15.128327740925906</v>
      </c>
    </row>
    <row r="46" spans="2:18" ht="19.5" customHeight="1">
      <c r="B46" s="92" t="s">
        <v>83</v>
      </c>
      <c r="C46" s="61">
        <f>SUM(C47:C51)+C58</f>
        <v>62826.946</v>
      </c>
      <c r="D46" s="61">
        <f>D47+D48+D49+D50+D51+D58</f>
        <v>28148.669291</v>
      </c>
      <c r="E46" s="62">
        <f>E47+E48+E49+E50+E51+E58</f>
        <v>27511.940618</v>
      </c>
      <c r="F46" s="62">
        <f aca="true" t="shared" si="12" ref="F46:L46">F47+F48+F49+F50+F51+F58</f>
        <v>490.48794</v>
      </c>
      <c r="G46" s="62">
        <f t="shared" si="12"/>
        <v>14474.075143000002</v>
      </c>
      <c r="H46" s="62">
        <f t="shared" si="12"/>
        <v>0</v>
      </c>
      <c r="I46" s="61">
        <f>I47+I48+I49+I50+I51+I58</f>
        <v>9131.182923</v>
      </c>
      <c r="J46" s="61">
        <f t="shared" si="12"/>
        <v>125.037</v>
      </c>
      <c r="K46" s="93">
        <f t="shared" si="12"/>
        <v>21.821</v>
      </c>
      <c r="L46" s="61">
        <f t="shared" si="12"/>
        <v>589.44089</v>
      </c>
      <c r="M46" s="69">
        <f aca="true" t="shared" si="13" ref="M46:M65">SUM(C46:L46)</f>
        <v>143319.60080500002</v>
      </c>
      <c r="N46" s="61">
        <f>N47+N48+N49+N50+N51+N58</f>
        <v>-23228.173749339996</v>
      </c>
      <c r="O46" s="69">
        <f t="shared" si="9"/>
        <v>120091.42705566002</v>
      </c>
      <c r="P46" s="61">
        <f>P47+P48+P49+P50+P51+P58</f>
        <v>0</v>
      </c>
      <c r="Q46" s="56">
        <f t="shared" si="10"/>
        <v>120091.42705566002</v>
      </c>
      <c r="R46" s="69">
        <f t="shared" si="11"/>
        <v>14.708074348519293</v>
      </c>
    </row>
    <row r="47" spans="1:18" ht="23.25" customHeight="1">
      <c r="A47" s="94"/>
      <c r="B47" s="95" t="s">
        <v>84</v>
      </c>
      <c r="C47" s="96">
        <v>11500.929</v>
      </c>
      <c r="D47" s="97">
        <v>15742.376</v>
      </c>
      <c r="E47" s="70">
        <v>103.847</v>
      </c>
      <c r="F47" s="70">
        <v>54.889</v>
      </c>
      <c r="G47" s="70">
        <v>139.51</v>
      </c>
      <c r="H47" s="70"/>
      <c r="I47" s="34">
        <v>5524.025895</v>
      </c>
      <c r="J47" s="97"/>
      <c r="K47" s="34"/>
      <c r="L47" s="97">
        <v>171.06563</v>
      </c>
      <c r="M47" s="69">
        <f t="shared" si="13"/>
        <v>33236.642524999996</v>
      </c>
      <c r="N47" s="51"/>
      <c r="O47" s="69">
        <f t="shared" si="9"/>
        <v>33236.642524999996</v>
      </c>
      <c r="P47" s="51"/>
      <c r="Q47" s="56">
        <f t="shared" si="10"/>
        <v>33236.642524999996</v>
      </c>
      <c r="R47" s="69">
        <f t="shared" si="11"/>
        <v>4.070623701775872</v>
      </c>
    </row>
    <row r="48" spans="1:18" ht="23.25" customHeight="1">
      <c r="A48" s="94"/>
      <c r="B48" s="95" t="s">
        <v>85</v>
      </c>
      <c r="C48" s="97">
        <v>2269.191</v>
      </c>
      <c r="D48" s="97">
        <v>7144.842000000001</v>
      </c>
      <c r="E48" s="70">
        <v>199.383</v>
      </c>
      <c r="F48" s="70">
        <v>16.051</v>
      </c>
      <c r="G48" s="98">
        <v>11864.197</v>
      </c>
      <c r="H48" s="70">
        <v>0</v>
      </c>
      <c r="I48" s="34">
        <v>2374.942333</v>
      </c>
      <c r="J48" s="34">
        <v>2.804</v>
      </c>
      <c r="K48" s="34">
        <v>4.678</v>
      </c>
      <c r="L48" s="34">
        <v>405.50587</v>
      </c>
      <c r="M48" s="69">
        <f t="shared" si="13"/>
        <v>24281.594202999997</v>
      </c>
      <c r="N48" s="54">
        <v>-6737.200999999999</v>
      </c>
      <c r="O48" s="69">
        <f t="shared" si="9"/>
        <v>17544.393203</v>
      </c>
      <c r="P48" s="51"/>
      <c r="Q48" s="56">
        <f t="shared" si="10"/>
        <v>17544.393203</v>
      </c>
      <c r="R48" s="69">
        <f t="shared" si="11"/>
        <v>2.1487315619105942</v>
      </c>
    </row>
    <row r="49" spans="1:18" ht="17.25" customHeight="1">
      <c r="A49" s="94"/>
      <c r="B49" s="95" t="s">
        <v>86</v>
      </c>
      <c r="C49" s="97">
        <v>5769.058</v>
      </c>
      <c r="D49" s="97">
        <v>275.643</v>
      </c>
      <c r="E49" s="70">
        <v>1.1</v>
      </c>
      <c r="F49" s="70">
        <v>0</v>
      </c>
      <c r="G49" s="70">
        <v>0.869</v>
      </c>
      <c r="H49" s="70">
        <v>0</v>
      </c>
      <c r="I49" s="34">
        <v>0.084324</v>
      </c>
      <c r="J49" s="34">
        <v>0</v>
      </c>
      <c r="K49" s="97">
        <v>17.143</v>
      </c>
      <c r="L49" s="34">
        <v>12.86939</v>
      </c>
      <c r="M49" s="69">
        <f t="shared" si="13"/>
        <v>6076.766714</v>
      </c>
      <c r="N49" s="54">
        <v>-26.89116234</v>
      </c>
      <c r="O49" s="69">
        <f t="shared" si="9"/>
        <v>6049.87555166</v>
      </c>
      <c r="P49" s="51"/>
      <c r="Q49" s="56">
        <f>O49+P49</f>
        <v>6049.87555166</v>
      </c>
      <c r="R49" s="69">
        <f t="shared" si="11"/>
        <v>0.7409523027140233</v>
      </c>
    </row>
    <row r="50" spans="1:18" ht="18.75" customHeight="1">
      <c r="A50" s="94"/>
      <c r="B50" s="95" t="s">
        <v>87</v>
      </c>
      <c r="C50" s="97">
        <v>2531.092</v>
      </c>
      <c r="D50" s="97">
        <v>1024.868</v>
      </c>
      <c r="E50" s="70"/>
      <c r="F50" s="70">
        <v>0.118</v>
      </c>
      <c r="G50" s="70"/>
      <c r="H50" s="70"/>
      <c r="I50" s="34">
        <v>33.304302</v>
      </c>
      <c r="J50" s="97"/>
      <c r="K50" s="93"/>
      <c r="L50" s="97"/>
      <c r="M50" s="69">
        <f t="shared" si="13"/>
        <v>3589.382302</v>
      </c>
      <c r="N50" s="51"/>
      <c r="O50" s="69">
        <f t="shared" si="9"/>
        <v>3589.382302</v>
      </c>
      <c r="P50" s="51"/>
      <c r="Q50" s="56">
        <f t="shared" si="10"/>
        <v>3589.382302</v>
      </c>
      <c r="R50" s="69">
        <f t="shared" si="11"/>
        <v>0.4396059157379057</v>
      </c>
    </row>
    <row r="51" spans="1:18" ht="26.25" customHeight="1">
      <c r="A51" s="94"/>
      <c r="B51" s="99" t="s">
        <v>88</v>
      </c>
      <c r="C51" s="93">
        <f aca="true" t="shared" si="14" ref="C51:K51">SUM(C52:C57)</f>
        <v>40573.329</v>
      </c>
      <c r="D51" s="93">
        <f t="shared" si="14"/>
        <v>3960.940291</v>
      </c>
      <c r="E51" s="93">
        <f t="shared" si="14"/>
        <v>27207.610618</v>
      </c>
      <c r="F51" s="93">
        <f t="shared" si="14"/>
        <v>419.42994</v>
      </c>
      <c r="G51" s="93">
        <f t="shared" si="14"/>
        <v>2469.499143</v>
      </c>
      <c r="H51" s="93">
        <f t="shared" si="14"/>
        <v>0</v>
      </c>
      <c r="I51" s="93">
        <f t="shared" si="14"/>
        <v>1194.5514470000003</v>
      </c>
      <c r="J51" s="93">
        <f>SUM(J52:J57)</f>
        <v>122.233</v>
      </c>
      <c r="K51" s="93">
        <f t="shared" si="14"/>
        <v>0</v>
      </c>
      <c r="L51" s="93">
        <f>L52+L53+L55+L57+L54</f>
        <v>0</v>
      </c>
      <c r="M51" s="69">
        <f t="shared" si="13"/>
        <v>75947.59343899999</v>
      </c>
      <c r="N51" s="93">
        <f>N52+N53+N55+N57+N54+N56</f>
        <v>-16404.556254999996</v>
      </c>
      <c r="O51" s="69">
        <f t="shared" si="9"/>
        <v>59543.03718399999</v>
      </c>
      <c r="P51" s="93">
        <f>P52+P53+P55+P57+P54</f>
        <v>0</v>
      </c>
      <c r="Q51" s="56">
        <f t="shared" si="10"/>
        <v>59543.03718399999</v>
      </c>
      <c r="R51" s="69">
        <f t="shared" si="11"/>
        <v>7.29247240465401</v>
      </c>
    </row>
    <row r="52" spans="1:18" ht="32.25" customHeight="1">
      <c r="A52" s="94"/>
      <c r="B52" s="100" t="s">
        <v>89</v>
      </c>
      <c r="C52" s="97">
        <v>13841.242</v>
      </c>
      <c r="D52" s="34">
        <v>325.72</v>
      </c>
      <c r="E52" s="101">
        <v>0.049975</v>
      </c>
      <c r="F52" s="101">
        <v>85.844</v>
      </c>
      <c r="G52" s="101">
        <v>1533.513</v>
      </c>
      <c r="H52" s="101">
        <v>0</v>
      </c>
      <c r="I52" s="97">
        <v>279.686098</v>
      </c>
      <c r="J52" s="97"/>
      <c r="K52" s="61"/>
      <c r="L52" s="34"/>
      <c r="M52" s="69">
        <f t="shared" si="13"/>
        <v>16066.055072999998</v>
      </c>
      <c r="N52" s="54">
        <v>-15597.175554999998</v>
      </c>
      <c r="O52" s="69">
        <f t="shared" si="9"/>
        <v>468.87951799999973</v>
      </c>
      <c r="P52" s="51"/>
      <c r="Q52" s="56">
        <f t="shared" si="10"/>
        <v>468.87951799999973</v>
      </c>
      <c r="R52" s="69">
        <f t="shared" si="11"/>
        <v>0.05742553802816898</v>
      </c>
    </row>
    <row r="53" spans="1:18" ht="15">
      <c r="A53" s="94"/>
      <c r="B53" s="102" t="s">
        <v>90</v>
      </c>
      <c r="C53" s="97">
        <v>5832.851</v>
      </c>
      <c r="D53" s="34">
        <v>227.78000000000003</v>
      </c>
      <c r="E53" s="70">
        <v>0.165</v>
      </c>
      <c r="F53" s="70">
        <v>0.037</v>
      </c>
      <c r="G53" s="70"/>
      <c r="H53" s="70"/>
      <c r="I53" s="34">
        <v>133.883975</v>
      </c>
      <c r="J53" s="34">
        <v>0.534</v>
      </c>
      <c r="K53" s="34"/>
      <c r="L53" s="34"/>
      <c r="M53" s="69">
        <f t="shared" si="13"/>
        <v>6195.250974999999</v>
      </c>
      <c r="N53" s="54">
        <v>-42.816990000000004</v>
      </c>
      <c r="O53" s="69">
        <f>M53+N53</f>
        <v>6152.433984999999</v>
      </c>
      <c r="P53" s="51"/>
      <c r="Q53" s="56">
        <f t="shared" si="10"/>
        <v>6152.433984999999</v>
      </c>
      <c r="R53" s="69">
        <f t="shared" si="11"/>
        <v>0.7535130416411512</v>
      </c>
    </row>
    <row r="54" spans="1:18" ht="38.25" customHeight="1">
      <c r="A54" s="94"/>
      <c r="B54" s="78" t="s">
        <v>91</v>
      </c>
      <c r="C54" s="97">
        <v>114.158</v>
      </c>
      <c r="D54" s="34">
        <v>260.70799999999997</v>
      </c>
      <c r="E54" s="34"/>
      <c r="F54" s="34">
        <v>0</v>
      </c>
      <c r="G54" s="34"/>
      <c r="H54" s="70"/>
      <c r="I54" s="34">
        <v>50.113342</v>
      </c>
      <c r="J54" s="34">
        <v>83.866</v>
      </c>
      <c r="K54" s="34"/>
      <c r="L54" s="34"/>
      <c r="M54" s="69">
        <f t="shared" si="13"/>
        <v>508.84534199999996</v>
      </c>
      <c r="N54" s="54">
        <v>-35.82966</v>
      </c>
      <c r="O54" s="69">
        <f t="shared" si="9"/>
        <v>473.01568199999997</v>
      </c>
      <c r="P54" s="53"/>
      <c r="Q54" s="87">
        <f t="shared" si="10"/>
        <v>473.01568199999997</v>
      </c>
      <c r="R54" s="69">
        <f t="shared" si="11"/>
        <v>0.0579321104715248</v>
      </c>
    </row>
    <row r="55" spans="1:18" ht="15">
      <c r="A55" s="94"/>
      <c r="B55" s="102" t="s">
        <v>92</v>
      </c>
      <c r="C55" s="97">
        <v>13242.459</v>
      </c>
      <c r="D55" s="34">
        <v>2360.912</v>
      </c>
      <c r="E55" s="70">
        <v>27207.158643</v>
      </c>
      <c r="F55" s="70">
        <v>319.844312</v>
      </c>
      <c r="G55" s="70">
        <v>935.9861430000001</v>
      </c>
      <c r="H55" s="70"/>
      <c r="I55" s="34">
        <v>39.935371</v>
      </c>
      <c r="J55" s="34"/>
      <c r="K55" s="34"/>
      <c r="L55" s="34"/>
      <c r="M55" s="69">
        <f t="shared" si="13"/>
        <v>44106.295469000004</v>
      </c>
      <c r="N55" s="51"/>
      <c r="O55" s="69">
        <f t="shared" si="9"/>
        <v>44106.295469000004</v>
      </c>
      <c r="P55" s="51"/>
      <c r="Q55" s="56">
        <f t="shared" si="10"/>
        <v>44106.295469000004</v>
      </c>
      <c r="R55" s="69">
        <f t="shared" si="11"/>
        <v>5.401873296876914</v>
      </c>
    </row>
    <row r="56" spans="1:18" ht="74.25" customHeight="1">
      <c r="A56" s="94"/>
      <c r="B56" s="78" t="s">
        <v>93</v>
      </c>
      <c r="C56" s="97">
        <v>6253.845</v>
      </c>
      <c r="D56" s="34">
        <v>244.749291</v>
      </c>
      <c r="E56" s="70"/>
      <c r="F56" s="70">
        <v>0.001628</v>
      </c>
      <c r="G56" s="70"/>
      <c r="H56" s="70"/>
      <c r="I56" s="34">
        <v>319.14400000000023</v>
      </c>
      <c r="J56" s="34">
        <v>37.833</v>
      </c>
      <c r="K56" s="34"/>
      <c r="L56" s="34"/>
      <c r="M56" s="69">
        <f t="shared" si="13"/>
        <v>6855.572919</v>
      </c>
      <c r="N56" s="64">
        <v>-728.73405</v>
      </c>
      <c r="O56" s="69">
        <f t="shared" si="9"/>
        <v>6126.838869</v>
      </c>
      <c r="P56" s="51"/>
      <c r="Q56" s="56">
        <f t="shared" si="10"/>
        <v>6126.838869</v>
      </c>
      <c r="R56" s="69">
        <f t="shared" si="11"/>
        <v>0.7503783060624617</v>
      </c>
    </row>
    <row r="57" spans="1:18" ht="15">
      <c r="A57" s="94"/>
      <c r="B57" s="102" t="s">
        <v>94</v>
      </c>
      <c r="C57" s="97">
        <v>1288.774</v>
      </c>
      <c r="D57" s="34">
        <v>541.071</v>
      </c>
      <c r="E57" s="70">
        <v>0.237</v>
      </c>
      <c r="F57" s="70">
        <v>13.703</v>
      </c>
      <c r="G57" s="70">
        <v>0</v>
      </c>
      <c r="H57" s="70"/>
      <c r="I57" s="34">
        <v>371.788661</v>
      </c>
      <c r="J57" s="34">
        <v>0</v>
      </c>
      <c r="K57" s="34"/>
      <c r="L57" s="34"/>
      <c r="M57" s="69">
        <f t="shared" si="13"/>
        <v>2215.573661</v>
      </c>
      <c r="N57" s="51"/>
      <c r="O57" s="69">
        <f t="shared" si="9"/>
        <v>2215.573661</v>
      </c>
      <c r="P57" s="51"/>
      <c r="Q57" s="56">
        <f t="shared" si="10"/>
        <v>2215.573661</v>
      </c>
      <c r="R57" s="69">
        <f t="shared" si="11"/>
        <v>0.2713501115737905</v>
      </c>
    </row>
    <row r="58" spans="1:18" s="51" customFormat="1" ht="31.5" customHeight="1">
      <c r="A58" s="103"/>
      <c r="B58" s="104" t="s">
        <v>95</v>
      </c>
      <c r="C58" s="97">
        <v>183.347</v>
      </c>
      <c r="D58" s="34">
        <v>0</v>
      </c>
      <c r="E58" s="70">
        <v>0</v>
      </c>
      <c r="F58" s="70"/>
      <c r="G58" s="70"/>
      <c r="H58" s="70"/>
      <c r="I58" s="34">
        <v>4.274622</v>
      </c>
      <c r="J58" s="69">
        <v>0</v>
      </c>
      <c r="K58" s="69"/>
      <c r="L58" s="34"/>
      <c r="M58" s="69">
        <f t="shared" si="13"/>
        <v>187.621622</v>
      </c>
      <c r="N58" s="54">
        <v>-59.525332</v>
      </c>
      <c r="O58" s="69">
        <f t="shared" si="9"/>
        <v>128.09629</v>
      </c>
      <c r="Q58" s="56">
        <f t="shared" si="10"/>
        <v>128.09629</v>
      </c>
      <c r="R58" s="69">
        <f t="shared" si="11"/>
        <v>0.015688461726883037</v>
      </c>
    </row>
    <row r="59" spans="1:18" ht="19.5" customHeight="1">
      <c r="A59" s="94"/>
      <c r="B59" s="92" t="s">
        <v>96</v>
      </c>
      <c r="C59" s="69">
        <f>SUM(C60:C61)</f>
        <v>753.526</v>
      </c>
      <c r="D59" s="69">
        <f>D60+D61</f>
        <v>2493.0559999999996</v>
      </c>
      <c r="E59" s="71">
        <f aca="true" t="shared" si="15" ref="E59:L59">E60+E61</f>
        <v>1.22</v>
      </c>
      <c r="F59" s="71">
        <f t="shared" si="15"/>
        <v>0.192</v>
      </c>
      <c r="G59" s="71">
        <f t="shared" si="15"/>
        <v>0.149411</v>
      </c>
      <c r="H59" s="71">
        <f t="shared" si="15"/>
        <v>0</v>
      </c>
      <c r="I59" s="69">
        <f>I60+I61</f>
        <v>337.85938999999996</v>
      </c>
      <c r="J59" s="69">
        <f t="shared" si="15"/>
        <v>0</v>
      </c>
      <c r="K59" s="34">
        <f t="shared" si="15"/>
        <v>0</v>
      </c>
      <c r="L59" s="69">
        <f t="shared" si="15"/>
        <v>509.03863</v>
      </c>
      <c r="M59" s="69">
        <f t="shared" si="13"/>
        <v>4095.041430999999</v>
      </c>
      <c r="N59" s="69">
        <f>N60+N61</f>
        <v>-16.826999999999998</v>
      </c>
      <c r="O59" s="69">
        <f t="shared" si="9"/>
        <v>4078.2144309999994</v>
      </c>
      <c r="P59" s="51">
        <f>P60+P61</f>
        <v>0</v>
      </c>
      <c r="Q59" s="56">
        <f>O59+P59</f>
        <v>4078.2144309999994</v>
      </c>
      <c r="R59" s="69">
        <f t="shared" si="11"/>
        <v>0.49947512933251675</v>
      </c>
    </row>
    <row r="60" spans="1:18" ht="19.5" customHeight="1">
      <c r="A60" s="94"/>
      <c r="B60" s="102" t="s">
        <v>97</v>
      </c>
      <c r="C60" s="34">
        <v>753.526</v>
      </c>
      <c r="D60" s="97">
        <v>2406.316</v>
      </c>
      <c r="E60" s="70">
        <v>1.22</v>
      </c>
      <c r="F60" s="70">
        <v>0.192</v>
      </c>
      <c r="G60" s="70">
        <v>0.149411</v>
      </c>
      <c r="H60" s="70"/>
      <c r="I60" s="34">
        <v>337.85929</v>
      </c>
      <c r="J60" s="34">
        <v>0</v>
      </c>
      <c r="K60" s="69">
        <v>0</v>
      </c>
      <c r="L60" s="97">
        <v>509.03863</v>
      </c>
      <c r="M60" s="69">
        <f t="shared" si="13"/>
        <v>4008.301330999999</v>
      </c>
      <c r="N60" s="69">
        <v>-16.826999999999998</v>
      </c>
      <c r="O60" s="69">
        <f t="shared" si="9"/>
        <v>3991.4743309999994</v>
      </c>
      <c r="P60" s="51"/>
      <c r="Q60" s="56">
        <f t="shared" si="10"/>
        <v>3991.4743309999994</v>
      </c>
      <c r="R60" s="69">
        <f t="shared" si="11"/>
        <v>0.4888517245560318</v>
      </c>
    </row>
    <row r="61" spans="1:18" ht="19.5" customHeight="1">
      <c r="A61" s="94"/>
      <c r="B61" s="102" t="s">
        <v>98</v>
      </c>
      <c r="C61" s="34">
        <v>0</v>
      </c>
      <c r="D61" s="97">
        <v>86.74</v>
      </c>
      <c r="E61" s="101"/>
      <c r="F61" s="101">
        <v>0</v>
      </c>
      <c r="G61" s="101"/>
      <c r="H61" s="101"/>
      <c r="I61" s="34">
        <v>0.0001</v>
      </c>
      <c r="J61" s="69"/>
      <c r="K61" s="69"/>
      <c r="L61" s="97"/>
      <c r="M61" s="69">
        <f t="shared" si="13"/>
        <v>86.7401</v>
      </c>
      <c r="N61" s="64"/>
      <c r="O61" s="69">
        <f t="shared" si="9"/>
        <v>86.7401</v>
      </c>
      <c r="P61" s="51"/>
      <c r="Q61" s="56">
        <f t="shared" si="10"/>
        <v>86.7401</v>
      </c>
      <c r="R61" s="69">
        <f t="shared" si="11"/>
        <v>0.010623404776484996</v>
      </c>
    </row>
    <row r="62" spans="1:18" ht="23.25" customHeight="1">
      <c r="A62" s="94"/>
      <c r="B62" s="92" t="s">
        <v>78</v>
      </c>
      <c r="C62" s="93">
        <f>C63+C64</f>
        <v>1137.7469999999998</v>
      </c>
      <c r="D62" s="93">
        <f>D63+D64</f>
        <v>705.9340000000001</v>
      </c>
      <c r="E62" s="93">
        <f>E63+E64</f>
        <v>0</v>
      </c>
      <c r="F62" s="93">
        <f>F63+F64</f>
        <v>0</v>
      </c>
      <c r="G62" s="93">
        <f>G63+G64</f>
        <v>0</v>
      </c>
      <c r="H62" s="101"/>
      <c r="I62" s="93">
        <f>I63+I64</f>
        <v>5.730692</v>
      </c>
      <c r="J62" s="69"/>
      <c r="K62" s="69">
        <f>K63+K64</f>
        <v>0</v>
      </c>
      <c r="L62" s="93">
        <f>L63+L64</f>
        <v>42.95336</v>
      </c>
      <c r="M62" s="69">
        <f t="shared" si="13"/>
        <v>1892.365052</v>
      </c>
      <c r="N62" s="93">
        <f>N63+N64</f>
        <v>-42.95336</v>
      </c>
      <c r="O62" s="69">
        <f t="shared" si="9"/>
        <v>1849.4116920000001</v>
      </c>
      <c r="P62" s="93">
        <f>P63+P64</f>
        <v>-1849.411692</v>
      </c>
      <c r="Q62" s="56">
        <f t="shared" si="10"/>
        <v>0</v>
      </c>
      <c r="R62" s="69">
        <f t="shared" si="11"/>
        <v>0</v>
      </c>
    </row>
    <row r="63" spans="1:18" ht="15">
      <c r="A63" s="94"/>
      <c r="B63" s="105" t="s">
        <v>99</v>
      </c>
      <c r="C63" s="106">
        <v>13.168</v>
      </c>
      <c r="D63" s="97">
        <v>0</v>
      </c>
      <c r="E63" s="101">
        <v>0</v>
      </c>
      <c r="F63" s="101">
        <v>0</v>
      </c>
      <c r="G63" s="101"/>
      <c r="H63" s="101">
        <v>0</v>
      </c>
      <c r="I63" s="97">
        <v>0</v>
      </c>
      <c r="J63" s="69"/>
      <c r="K63" s="69"/>
      <c r="L63" s="97"/>
      <c r="M63" s="90">
        <f t="shared" si="13"/>
        <v>13.168</v>
      </c>
      <c r="N63" s="51"/>
      <c r="O63" s="69">
        <f t="shared" si="9"/>
        <v>13.168</v>
      </c>
      <c r="P63" s="51">
        <f>-O63</f>
        <v>-13.168</v>
      </c>
      <c r="Q63" s="56"/>
      <c r="R63" s="69">
        <f t="shared" si="11"/>
        <v>0</v>
      </c>
    </row>
    <row r="64" spans="1:18" ht="19.5" customHeight="1">
      <c r="A64" s="94"/>
      <c r="B64" s="105" t="s">
        <v>100</v>
      </c>
      <c r="C64" s="97">
        <v>1124.579</v>
      </c>
      <c r="D64" s="97">
        <v>705.9340000000001</v>
      </c>
      <c r="E64" s="101">
        <v>0</v>
      </c>
      <c r="F64" s="101">
        <v>0</v>
      </c>
      <c r="G64" s="101"/>
      <c r="H64" s="101">
        <v>0</v>
      </c>
      <c r="I64" s="97">
        <v>5.730692</v>
      </c>
      <c r="J64" s="69"/>
      <c r="K64" s="69"/>
      <c r="L64" s="97">
        <v>42.95336</v>
      </c>
      <c r="M64" s="69">
        <f t="shared" si="13"/>
        <v>1879.197052</v>
      </c>
      <c r="N64" s="54">
        <v>-42.95336</v>
      </c>
      <c r="O64" s="69">
        <f t="shared" si="9"/>
        <v>1836.243692</v>
      </c>
      <c r="P64" s="51">
        <f>-O64</f>
        <v>-1836.243692</v>
      </c>
      <c r="Q64" s="56">
        <f t="shared" si="10"/>
        <v>0</v>
      </c>
      <c r="R64" s="69">
        <f t="shared" si="11"/>
        <v>0</v>
      </c>
    </row>
    <row r="65" spans="1:18" ht="34.5" customHeight="1">
      <c r="A65" s="94"/>
      <c r="B65" s="107" t="s">
        <v>101</v>
      </c>
      <c r="C65" s="97">
        <v>-485.03144100000003</v>
      </c>
      <c r="D65" s="97">
        <v>-107.674935</v>
      </c>
      <c r="E65" s="101">
        <v>-18.866</v>
      </c>
      <c r="F65" s="101">
        <v>-7.844</v>
      </c>
      <c r="G65" s="101">
        <v>-14.164</v>
      </c>
      <c r="H65" s="101"/>
      <c r="I65" s="101">
        <v>-13.265106</v>
      </c>
      <c r="J65" s="69"/>
      <c r="K65" s="97"/>
      <c r="L65" s="97"/>
      <c r="M65" s="69">
        <f t="shared" si="13"/>
        <v>-646.8454820000001</v>
      </c>
      <c r="N65" s="51"/>
      <c r="O65" s="69">
        <f t="shared" si="9"/>
        <v>-646.8454820000001</v>
      </c>
      <c r="P65" s="51"/>
      <c r="Q65" s="56">
        <f t="shared" si="10"/>
        <v>-646.8454820000001</v>
      </c>
      <c r="R65" s="69">
        <f t="shared" si="11"/>
        <v>-0.07922173692590326</v>
      </c>
    </row>
    <row r="66" spans="2:18" ht="12" customHeight="1">
      <c r="B66" s="107"/>
      <c r="C66" s="97"/>
      <c r="D66" s="97"/>
      <c r="E66" s="101"/>
      <c r="F66" s="101"/>
      <c r="G66" s="101"/>
      <c r="H66" s="101"/>
      <c r="I66" s="61"/>
      <c r="J66" s="69"/>
      <c r="K66" s="97"/>
      <c r="L66" s="97"/>
      <c r="M66" s="69"/>
      <c r="N66" s="51"/>
      <c r="O66" s="69"/>
      <c r="P66" s="51"/>
      <c r="Q66" s="56"/>
      <c r="R66" s="69"/>
    </row>
    <row r="67" spans="2:18" ht="34.5" customHeight="1" thickBot="1">
      <c r="B67" s="108" t="s">
        <v>102</v>
      </c>
      <c r="C67" s="109">
        <f aca="true" t="shared" si="16" ref="C67:L67">C19-C45</f>
        <v>-14657.855097</v>
      </c>
      <c r="D67" s="109">
        <f t="shared" si="16"/>
        <v>5171.755231000003</v>
      </c>
      <c r="E67" s="110">
        <f t="shared" si="16"/>
        <v>272.3070250000019</v>
      </c>
      <c r="F67" s="110">
        <f t="shared" si="16"/>
        <v>592.8119130000002</v>
      </c>
      <c r="G67" s="110">
        <f t="shared" si="16"/>
        <v>-1074.8994110000003</v>
      </c>
      <c r="H67" s="110">
        <f t="shared" si="16"/>
        <v>0</v>
      </c>
      <c r="I67" s="109">
        <f t="shared" si="16"/>
        <v>1649.1531010000017</v>
      </c>
      <c r="J67" s="109">
        <f t="shared" si="16"/>
        <v>1.7560000000000002</v>
      </c>
      <c r="K67" s="109">
        <f t="shared" si="16"/>
        <v>37.100374630000005</v>
      </c>
      <c r="L67" s="109">
        <f t="shared" si="16"/>
        <v>79.41456000000017</v>
      </c>
      <c r="M67" s="109">
        <f>SUM(C67:L67)</f>
        <v>-7928.456303369993</v>
      </c>
      <c r="N67" s="111">
        <f>N19-N45</f>
        <v>0</v>
      </c>
      <c r="O67" s="109">
        <f>O19-O45</f>
        <v>-7928.4563033699815</v>
      </c>
      <c r="P67" s="109">
        <f>P19-P45</f>
        <v>1633.323692</v>
      </c>
      <c r="Q67" s="112">
        <f>Q19-Q45</f>
        <v>-6295.132611369991</v>
      </c>
      <c r="R67" s="113">
        <f>Q67/$Q$10*100</f>
        <v>-0.7709899095370472</v>
      </c>
    </row>
    <row r="68" ht="19.5" customHeight="1" thickTop="1"/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2017-07-25T09:08:54Z</cp:lastPrinted>
  <dcterms:created xsi:type="dcterms:W3CDTF">2017-07-25T08:47:54Z</dcterms:created>
  <dcterms:modified xsi:type="dcterms:W3CDTF">2017-07-25T09:19:23Z</dcterms:modified>
  <cp:category/>
  <cp:version/>
  <cp:contentType/>
  <cp:contentStatus/>
</cp:coreProperties>
</file>