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mai 2014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'mai 2014 '!$C$3:$S$61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'mai 2014 '!$7:$13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<sst xmlns="http://schemas.openxmlformats.org/spreadsheetml/2006/main" count="109" uniqueCount="101">
  <si>
    <t xml:space="preserve">BUGETUL GENERAL  CONSOLIDAT </t>
  </si>
  <si>
    <t xml:space="preserve">Realizari 01.01 - 31.05.2014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</si>
  <si>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</si>
  <si>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</si>
  <si>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</si>
  <si>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</si>
  <si>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</si>
  <si>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</si>
  <si>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</si>
  <si>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</si>
  <si>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</si>
  <si>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</si>
  <si>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</si>
  <si>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</si>
  <si>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</si>
  <si>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</si>
  <si>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</si>
  <si>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</si>
  <si>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</si>
  <si>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</si>
  <si>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</si>
  <si>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</si>
  <si>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</si>
  <si>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</si>
  <si>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</si>
  <si>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</si>
  <si>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</si>
  <si>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</si>
  <si>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</si>
  <si>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</si>
  <si>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</si>
  <si>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</si>
  <si>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</si>
  <si>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</si>
  <si>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</si>
  <si>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</si>
  <si>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</si>
  <si>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</si>
  <si>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</si>
  <si>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</si>
  <si>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</si>
  <si>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</si>
  <si>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</si>
  <si>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</si>
  <si>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</si>
  <si>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</si>
  <si>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</si>
  <si>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</si>
  <si>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</si>
  <si>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</si>
  <si>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</si>
  <si>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</si>
  <si>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</si>
  <si>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</si>
  <si>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</si>
  <si>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</si>
  <si>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</si>
  <si>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</si>
  <si>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</si>
  <si>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</si>
  <si>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</si>
  <si>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</si>
  <si>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</si>
  <si>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</si>
  <si>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</si>
  <si>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</si>
  <si>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</si>
  <si>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</si>
  <si>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</si>
  <si>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</si>
  <si>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</si>
  <si>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</si>
  <si>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</si>
  <si>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</si>
  <si>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</si>
  <si>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</si>
  <si>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</si>
  <si>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</si>
  <si>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 xml:space="preserve">Incasari din rambursarea, imprumuturilor 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</si>
  <si>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</si>
  <si>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</si>
  <si>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</si>
  <si>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</si>
  <si>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</si>
  <si>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</si>
  <si>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</si>
  <si>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</si>
  <si>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</si>
  <si>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</si>
  <si>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</si>
  <si>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</si>
  <si>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</si>
  <si>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</si>
  <si>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</si>
  <si>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</si>
  <si>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</si>
  <si>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</si>
  <si>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</si>
  <si>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</si>
  <si>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</si>
  <si>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venituri
proprii 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</si>
</sst>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_-* #,##0.00\ _D_M_-;\-* #,##0.00\ _D_M_-;_-* &quot;-&quot;??\ _D_M_-;_-@_-"/>
    <numFmt numFmtId="218" formatCode="_-* #,##0.0\ _l_e_i_-;\-* #,##0.0\ _l_e_i_-;_-* &quot;-&quot;??\ _l_e_i_-;_-@_-"/>
    <numFmt numFmtId="219" formatCode="0.0000"/>
    <numFmt numFmtId="220" formatCode="#,##0.0_ ;\-#,##0.0\ "/>
    <numFmt numFmtId="221" formatCode="_-* #,##0.000\ _l_e_i_-;\-* #,##0.000\ _l_e_i_-;_-* &quot;-&quot;??\ _l_e_i_-;_-@_-"/>
    <numFmt numFmtId="222" formatCode="_-* #,##0.0000\ _l_e_i_-;\-* #,##0.0000\ _l_e_i_-;_-* &quot;-&quot;??\ _l_e_i_-;_-@_-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color indexed="5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0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6" fontId="74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3" fontId="74" fillId="30" borderId="0" xfId="227" applyNumberFormat="1" applyFont="1" applyFill="1" applyAlignment="1">
      <alignment horizont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6" fontId="74" fillId="30" borderId="0" xfId="0" applyNumberFormat="1" applyFont="1" applyFill="1" applyBorder="1" applyAlignment="1" applyProtection="1" quotePrefix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20" xfId="0" applyNumberFormat="1" applyFont="1" applyFill="1" applyBorder="1" applyAlignment="1" applyProtection="1">
      <alignment horizontal="center" vertical="top" readingOrder="1"/>
      <protection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4" fillId="30" borderId="20" xfId="0" applyNumberFormat="1" applyFont="1" applyFill="1" applyBorder="1" applyAlignment="1" applyProtection="1">
      <alignment horizontal="center" readingOrder="1"/>
      <protection locked="0"/>
    </xf>
    <xf numFmtId="165" fontId="74" fillId="30" borderId="20" xfId="0" applyNumberFormat="1" applyFont="1" applyFill="1" applyBorder="1" applyAlignment="1" applyProtection="1">
      <alignment horizontal="center" vertical="top" readingOrder="1"/>
      <protection/>
    </xf>
    <xf numFmtId="0" fontId="71" fillId="30" borderId="0" xfId="0" applyFont="1" applyFill="1" applyBorder="1" applyAlignment="1">
      <alignment horizontal="center" vertical="top" readingOrder="1"/>
    </xf>
    <xf numFmtId="0" fontId="72" fillId="30" borderId="0" xfId="0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readingOrder="1"/>
      <protection locked="0"/>
    </xf>
    <xf numFmtId="165" fontId="74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 horizontal="center" vertical="top" readingOrder="1"/>
      <protection/>
    </xf>
    <xf numFmtId="165" fontId="71" fillId="30" borderId="0" xfId="0" applyNumberFormat="1" applyFont="1" applyFill="1" applyBorder="1" applyAlignment="1" applyProtection="1">
      <alignment/>
      <protection locked="0"/>
    </xf>
    <xf numFmtId="4" fontId="71" fillId="30" borderId="0" xfId="0" applyNumberFormat="1" applyFont="1" applyFill="1" applyBorder="1" applyAlignment="1" applyProtection="1">
      <alignment/>
      <protection locked="0"/>
    </xf>
    <xf numFmtId="171" fontId="71" fillId="30" borderId="0" xfId="0" applyNumberFormat="1" applyFont="1" applyFill="1" applyBorder="1" applyAlignment="1">
      <alignment horizontal="center" vertical="top" readingOrder="1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0" fontId="71" fillId="30" borderId="0" xfId="0" applyFont="1" applyFill="1" applyBorder="1" applyAlignment="1">
      <alignment horizontal="center" vertical="top" wrapText="1"/>
    </xf>
    <xf numFmtId="166" fontId="71" fillId="30" borderId="0" xfId="0" applyNumberFormat="1" applyFont="1" applyFill="1" applyBorder="1" applyAlignment="1" applyProtection="1">
      <alignment wrapText="1"/>
      <protection locked="0"/>
    </xf>
    <xf numFmtId="165" fontId="79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>
      <alignment horizontal="center" vertical="top" wrapText="1"/>
    </xf>
    <xf numFmtId="165" fontId="71" fillId="30" borderId="0" xfId="0" applyNumberFormat="1" applyFont="1" applyFill="1" applyBorder="1" applyAlignment="1" applyProtection="1">
      <alignment horizontal="center" vertical="top" wrapText="1"/>
      <protection/>
    </xf>
    <xf numFmtId="165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right" vertical="center"/>
      <protection/>
    </xf>
    <xf numFmtId="165" fontId="74" fillId="30" borderId="0" xfId="0" applyNumberFormat="1" applyFont="1" applyFill="1" applyBorder="1" applyAlignment="1">
      <alignment horizontal="right" vertical="center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3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Border="1" applyAlignment="1" applyProtection="1">
      <alignment horizontal="left"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/>
    </xf>
    <xf numFmtId="165" fontId="74" fillId="30" borderId="0" xfId="0" applyNumberFormat="1" applyFont="1" applyFill="1" applyBorder="1" applyAlignment="1">
      <alignment horizontal="center" vertical="center"/>
    </xf>
    <xf numFmtId="165" fontId="74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 horizontal="left" vertical="center" indent="2"/>
      <protection locked="0"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left" wrapText="1" indent="3"/>
      <protection locked="0"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Alignment="1" applyProtection="1">
      <alignment horizontal="left" wrapText="1" indent="4"/>
      <protection locked="0"/>
    </xf>
    <xf numFmtId="165" fontId="74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1" fillId="30" borderId="0" xfId="94" applyNumberFormat="1" applyFont="1" applyFill="1" applyAlignment="1" applyProtection="1">
      <alignment horizontal="center" vertical="center"/>
      <protection locked="0"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1" fillId="30" borderId="0" xfId="0" applyNumberFormat="1" applyFont="1" applyFill="1" applyAlignment="1" applyProtection="1">
      <alignment horizontal="left" vertical="center" wrapText="1" indent="4"/>
      <protection/>
    </xf>
    <xf numFmtId="171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3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vertical="center" indent="1"/>
    </xf>
    <xf numFmtId="165" fontId="74" fillId="30" borderId="0" xfId="0" applyNumberFormat="1" applyFont="1" applyFill="1" applyAlignment="1" applyProtection="1" quotePrefix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indent="1"/>
      <protection/>
    </xf>
    <xf numFmtId="165" fontId="71" fillId="30" borderId="0" xfId="0" applyNumberFormat="1" applyFont="1" applyFill="1" applyAlignment="1" applyProtection="1">
      <alignment horizontal="center" vertical="center"/>
      <protection locked="0"/>
    </xf>
    <xf numFmtId="213" fontId="71" fillId="30" borderId="0" xfId="0" applyNumberFormat="1" applyFont="1" applyFill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4" fontId="71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1" fillId="0" borderId="0" xfId="0" applyNumberFormat="1" applyFont="1" applyFill="1" applyAlignment="1" applyProtection="1">
      <alignment horizontal="center" vertical="center"/>
      <protection locked="0"/>
    </xf>
    <xf numFmtId="165" fontId="80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4" fillId="0" borderId="0" xfId="0" applyNumberFormat="1" applyFont="1" applyFill="1" applyAlignment="1" applyProtection="1">
      <alignment horizontal="center" vertical="center"/>
      <protection/>
    </xf>
    <xf numFmtId="165" fontId="74" fillId="30" borderId="20" xfId="0" applyNumberFormat="1" applyFont="1" applyFill="1" applyBorder="1" applyAlignment="1" applyProtection="1">
      <alignment horizontal="left" vertical="center"/>
      <protection locked="0"/>
    </xf>
    <xf numFmtId="165" fontId="74" fillId="30" borderId="20" xfId="0" applyNumberFormat="1" applyFont="1" applyFill="1" applyBorder="1" applyAlignment="1">
      <alignment horizontal="center" vertical="center"/>
    </xf>
    <xf numFmtId="165" fontId="74" fillId="30" borderId="0" xfId="0" applyNumberFormat="1" applyFont="1" applyFill="1" applyAlignment="1" applyProtection="1">
      <alignment horizontal="left" indent="1"/>
      <protection/>
    </xf>
    <xf numFmtId="165" fontId="71" fillId="30" borderId="0" xfId="0" applyNumberFormat="1" applyFont="1" applyFill="1" applyAlignment="1">
      <alignment horizontal="center" vertical="center"/>
    </xf>
    <xf numFmtId="49" fontId="71" fillId="30" borderId="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 applyProtection="1">
      <alignment horizontal="left" indent="2"/>
      <protection/>
    </xf>
    <xf numFmtId="165" fontId="73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wrapText="1" indent="4"/>
      <protection/>
    </xf>
    <xf numFmtId="165" fontId="72" fillId="30" borderId="0" xfId="0" applyNumberFormat="1" applyFont="1" applyFill="1" applyAlignment="1">
      <alignment horizontal="center" vertical="center"/>
    </xf>
    <xf numFmtId="165" fontId="71" fillId="30" borderId="0" xfId="0" applyNumberFormat="1" applyFont="1" applyFill="1" applyAlignment="1" applyProtection="1">
      <alignment horizontal="left" indent="4"/>
      <protection/>
    </xf>
    <xf numFmtId="165" fontId="71" fillId="30" borderId="0" xfId="0" applyNumberFormat="1" applyFont="1" applyFill="1" applyAlignment="1">
      <alignment horizontal="center"/>
    </xf>
    <xf numFmtId="49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 applyProtection="1">
      <alignment horizontal="left" vertical="center" wrapText="1" indent="2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1" fillId="30" borderId="0" xfId="0" applyNumberFormat="1" applyFont="1" applyFill="1" applyAlignment="1">
      <alignment horizontal="left" indent="4"/>
    </xf>
    <xf numFmtId="4" fontId="71" fillId="30" borderId="0" xfId="0" applyNumberFormat="1" applyFont="1" applyFill="1" applyAlignment="1">
      <alignment horizontal="center" vertical="center"/>
    </xf>
    <xf numFmtId="4" fontId="74" fillId="30" borderId="0" xfId="0" applyNumberFormat="1" applyFont="1" applyFill="1" applyAlignment="1" applyProtection="1">
      <alignment horizontal="center" vertical="center"/>
      <protection/>
    </xf>
    <xf numFmtId="4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Alignment="1">
      <alignment horizontal="left" wrapText="1" indent="1"/>
    </xf>
    <xf numFmtId="165" fontId="74" fillId="30" borderId="21" xfId="0" applyNumberFormat="1" applyFont="1" applyFill="1" applyBorder="1" applyAlignment="1" applyProtection="1">
      <alignment horizontal="left" vertical="center"/>
      <protection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165" fontId="73" fillId="30" borderId="21" xfId="0" applyNumberFormat="1" applyFont="1" applyFill="1" applyBorder="1" applyAlignment="1" applyProtection="1">
      <alignment horizontal="center" vertical="center"/>
      <protection locked="0"/>
    </xf>
    <xf numFmtId="165" fontId="81" fillId="30" borderId="21" xfId="0" applyNumberFormat="1" applyFont="1" applyFill="1" applyBorder="1" applyAlignment="1" applyProtection="1">
      <alignment horizontal="center" vertical="center"/>
      <protection locked="0"/>
    </xf>
    <xf numFmtId="4" fontId="74" fillId="30" borderId="21" xfId="94" applyNumberFormat="1" applyFont="1" applyFill="1" applyBorder="1" applyAlignment="1" applyProtection="1">
      <alignment horizontal="center" vertical="center"/>
      <protection/>
    </xf>
    <xf numFmtId="165" fontId="71" fillId="30" borderId="0" xfId="0" applyNumberFormat="1" applyFont="1" applyFill="1" applyAlignment="1" applyProtection="1">
      <alignment horizontal="right"/>
      <protection locked="0"/>
    </xf>
    <xf numFmtId="4" fontId="71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6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>
      <alignment horizontal="center" vertical="center"/>
    </xf>
    <xf numFmtId="166" fontId="71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/>
    </xf>
    <xf numFmtId="0" fontId="74" fillId="30" borderId="0" xfId="0" applyFont="1" applyFill="1" applyBorder="1" applyAlignment="1">
      <alignment horizontal="center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6" fontId="74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>
      <alignment horizontal="center" vertical="top" wrapText="1"/>
    </xf>
    <xf numFmtId="165" fontId="74" fillId="30" borderId="0" xfId="0" applyNumberFormat="1" applyFont="1" applyFill="1" applyBorder="1" applyAlignment="1">
      <alignment horizontal="center" vertical="top" wrapText="1"/>
    </xf>
    <xf numFmtId="49" fontId="78" fillId="30" borderId="0" xfId="0" applyNumberFormat="1" applyFont="1" applyFill="1" applyBorder="1" applyAlignment="1" applyProtection="1">
      <alignment horizontal="center"/>
      <protection locked="0"/>
    </xf>
  </cellXfs>
  <cellStyles count="314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" xfId="117"/>
    <cellStyle name="Currency [0]" xfId="118"/>
    <cellStyle name="Currency0" xfId="119"/>
    <cellStyle name="Date" xfId="120"/>
    <cellStyle name="Datum" xfId="121"/>
    <cellStyle name="Dezimal [0]_laroux" xfId="122"/>
    <cellStyle name="Dezimal_laroux" xfId="123"/>
    <cellStyle name="Entrée" xfId="124"/>
    <cellStyle name="Eronat" xfId="125"/>
    <cellStyle name="Euro" xfId="126"/>
    <cellStyle name="Excel.Chart" xfId="127"/>
    <cellStyle name="Explanatory Text" xfId="128"/>
    <cellStyle name="Ezres [0]_10mell99" xfId="129"/>
    <cellStyle name="Ezres_10mell99" xfId="130"/>
    <cellStyle name="F2" xfId="131"/>
    <cellStyle name="F3" xfId="132"/>
    <cellStyle name="F4" xfId="133"/>
    <cellStyle name="F5" xfId="134"/>
    <cellStyle name="F5 - Style8" xfId="135"/>
    <cellStyle name="F6" xfId="136"/>
    <cellStyle name="F6 - Style5" xfId="137"/>
    <cellStyle name="F7" xfId="138"/>
    <cellStyle name="F7 - Style7" xfId="139"/>
    <cellStyle name="F8" xfId="140"/>
    <cellStyle name="F8 - Style6" xfId="141"/>
    <cellStyle name="Finanční0" xfId="142"/>
    <cellStyle name="Finanení0" xfId="143"/>
    <cellStyle name="Finanèní0" xfId="144"/>
    <cellStyle name="Fixed" xfId="145"/>
    <cellStyle name="Fixed (0)" xfId="146"/>
    <cellStyle name="Fixed (1)" xfId="147"/>
    <cellStyle name="Fixed (2)" xfId="148"/>
    <cellStyle name="Fixed_BGR_FIS" xfId="149"/>
    <cellStyle name="fixed0 - Style4" xfId="150"/>
    <cellStyle name="Fixed1 - Style1" xfId="151"/>
    <cellStyle name="Fixed1 - Style2" xfId="152"/>
    <cellStyle name="Fixed2 - Style2" xfId="153"/>
    <cellStyle name="Followed Hyperlink" xfId="154"/>
    <cellStyle name="Good" xfId="155"/>
    <cellStyle name="Grey" xfId="156"/>
    <cellStyle name="Heading 1" xfId="157"/>
    <cellStyle name="Heading 2" xfId="158"/>
    <cellStyle name="Heading 3" xfId="159"/>
    <cellStyle name="Heading 4" xfId="160"/>
    <cellStyle name="Heading1 1" xfId="161"/>
    <cellStyle name="Heading2" xfId="162"/>
    <cellStyle name="Hiperhivatkozás" xfId="163"/>
    <cellStyle name="Hipervínculo_IIF" xfId="164"/>
    <cellStyle name="Hyperlink" xfId="165"/>
    <cellStyle name="Iau?iue_Eeno1" xfId="166"/>
    <cellStyle name="Ieșire" xfId="167"/>
    <cellStyle name="imf-one decimal" xfId="168"/>
    <cellStyle name="imf-zero decimal" xfId="169"/>
    <cellStyle name="Input" xfId="170"/>
    <cellStyle name="Input [yellow]" xfId="171"/>
    <cellStyle name="Input_19 zile feb" xfId="172"/>
    <cellStyle name="Insatisfaisant" xfId="173"/>
    <cellStyle name="Intrare" xfId="174"/>
    <cellStyle name="Ioe?uaaaoayny aeia?nnueea" xfId="175"/>
    <cellStyle name="Îáû÷íûé_AMD" xfId="176"/>
    <cellStyle name="Îòêðûâàâøàÿñÿ ãèïåðññûëêà" xfId="177"/>
    <cellStyle name="Label" xfId="178"/>
    <cellStyle name="leftli - Style3" xfId="179"/>
    <cellStyle name="Linked Cell" xfId="180"/>
    <cellStyle name="MacroCode" xfId="181"/>
    <cellStyle name="Már látott hiperhivatkozás" xfId="182"/>
    <cellStyle name="Měna0" xfId="183"/>
    <cellStyle name="měny_DEFLÁTORY  3q 1998" xfId="184"/>
    <cellStyle name="Millares [0]_11.1.3. bis" xfId="185"/>
    <cellStyle name="Millares_11.1.3. bis" xfId="186"/>
    <cellStyle name="Milliers [0]_Encours - Apr rééch" xfId="187"/>
    <cellStyle name="Milliers_Cash flows projection" xfId="188"/>
    <cellStyle name="Mina0" xfId="189"/>
    <cellStyle name="Mìna0" xfId="190"/>
    <cellStyle name="Moneda [0]_11.1.3. bis" xfId="191"/>
    <cellStyle name="Moneda_11.1.3. bis" xfId="192"/>
    <cellStyle name="Monétaire [0]_Encours - Apr rééch" xfId="193"/>
    <cellStyle name="Monétaire_Encours - Apr rééch" xfId="194"/>
    <cellStyle name="Navadno_Slo" xfId="195"/>
    <cellStyle name="Nedefinován" xfId="196"/>
    <cellStyle name="Neutral" xfId="197"/>
    <cellStyle name="Neutre" xfId="198"/>
    <cellStyle name="Neutru" xfId="199"/>
    <cellStyle name="no dec" xfId="200"/>
    <cellStyle name="No-definido" xfId="201"/>
    <cellStyle name="Normaali_CENTRAL" xfId="202"/>
    <cellStyle name="Normal - Modelo1" xfId="203"/>
    <cellStyle name="Normal - Style1" xfId="204"/>
    <cellStyle name="Normal - Style2" xfId="205"/>
    <cellStyle name="Normal - Style3" xfId="206"/>
    <cellStyle name="Normal - Style5" xfId="207"/>
    <cellStyle name="Normal - Style6" xfId="208"/>
    <cellStyle name="Normal - Style7" xfId="209"/>
    <cellStyle name="Normal - Style8" xfId="210"/>
    <cellStyle name="Normal 10" xfId="211"/>
    <cellStyle name="Normal 2" xfId="212"/>
    <cellStyle name="Normal 2 2" xfId="213"/>
    <cellStyle name="Normal 2 3" xfId="214"/>
    <cellStyle name="Normal 2 3 2" xfId="215"/>
    <cellStyle name="Normal 2_BUGETE LUNARE FORMA SCURTAi" xfId="216"/>
    <cellStyle name="Normal 3" xfId="217"/>
    <cellStyle name="Normal 4" xfId="218"/>
    <cellStyle name="Normal 5" xfId="219"/>
    <cellStyle name="Normal 5 2" xfId="220"/>
    <cellStyle name="Normal 6" xfId="221"/>
    <cellStyle name="Normal 7" xfId="222"/>
    <cellStyle name="Normal 8" xfId="223"/>
    <cellStyle name="Normal 9" xfId="224"/>
    <cellStyle name="Normal Table" xfId="225"/>
    <cellStyle name="Normál_10mell99" xfId="226"/>
    <cellStyle name="Normal_realizari.bugete.2005" xfId="227"/>
    <cellStyle name="normálne_HDP-OD~1" xfId="228"/>
    <cellStyle name="normální_agricult_1" xfId="229"/>
    <cellStyle name="Normßl - Style1" xfId="230"/>
    <cellStyle name="Notă" xfId="231"/>
    <cellStyle name="Note" xfId="232"/>
    <cellStyle name="Ôèíàíñîâûé_Tranche" xfId="233"/>
    <cellStyle name="Output" xfId="234"/>
    <cellStyle name="Pénznem [0]_10mell99" xfId="235"/>
    <cellStyle name="Pénznem_10mell99" xfId="236"/>
    <cellStyle name="Percen - Style1" xfId="237"/>
    <cellStyle name="Percent" xfId="238"/>
    <cellStyle name="Percent [2]" xfId="239"/>
    <cellStyle name="Percent 2" xfId="240"/>
    <cellStyle name="Percent 2 2" xfId="241"/>
    <cellStyle name="Percent 3" xfId="242"/>
    <cellStyle name="Percent 4" xfId="243"/>
    <cellStyle name="Percent 5" xfId="244"/>
    <cellStyle name="percentage difference" xfId="245"/>
    <cellStyle name="percentage difference one decimal" xfId="246"/>
    <cellStyle name="percentage difference zero decimal" xfId="247"/>
    <cellStyle name="Pevný" xfId="248"/>
    <cellStyle name="Presentation" xfId="249"/>
    <cellStyle name="Publication" xfId="250"/>
    <cellStyle name="Red Text" xfId="251"/>
    <cellStyle name="reduced" xfId="252"/>
    <cellStyle name="s1" xfId="253"/>
    <cellStyle name="Satisfaisant" xfId="254"/>
    <cellStyle name="Sortie" xfId="255"/>
    <cellStyle name="Standard_laroux" xfId="256"/>
    <cellStyle name="STYL1 - Style1" xfId="257"/>
    <cellStyle name="Style1" xfId="258"/>
    <cellStyle name="Text" xfId="259"/>
    <cellStyle name="Text avertisment" xfId="260"/>
    <cellStyle name="text BoldBlack" xfId="261"/>
    <cellStyle name="text BoldUnderline" xfId="262"/>
    <cellStyle name="text BoldUnderlineER" xfId="263"/>
    <cellStyle name="text BoldUndlnBlack" xfId="264"/>
    <cellStyle name="Text explicativ" xfId="265"/>
    <cellStyle name="text LightGreen" xfId="266"/>
    <cellStyle name="Texte explicatif" xfId="267"/>
    <cellStyle name="Title" xfId="268"/>
    <cellStyle name="Titlu" xfId="269"/>
    <cellStyle name="Titlu 1" xfId="270"/>
    <cellStyle name="Titlu 2" xfId="271"/>
    <cellStyle name="Titlu 3" xfId="272"/>
    <cellStyle name="Titlu 4" xfId="273"/>
    <cellStyle name="Titre" xfId="274"/>
    <cellStyle name="Titre 1" xfId="275"/>
    <cellStyle name="Titre 2" xfId="276"/>
    <cellStyle name="Titre 3" xfId="277"/>
    <cellStyle name="Titre 4" xfId="278"/>
    <cellStyle name="TopGrey" xfId="279"/>
    <cellStyle name="Total" xfId="280"/>
    <cellStyle name="Undefiniert" xfId="281"/>
    <cellStyle name="ux?_x0018_Normal_laroux_7_laroux_1?&quot;Normal_laroux_7_laroux_1_²ðò²Ê´²ÜÎ?_x001F_Normal_laroux_7_laroux_1_²ÜºÈÆø?0*Normal_laro" xfId="282"/>
    <cellStyle name="ux_1_²ÜºÈÆø (³é³Ýó Ø.)?_x0007_!ß&quot;VQ_x0006_?_x0006_?ults?_x0006_$Currency [0]_laroux_5_results_Sheet1?_x001C_Currency [0]_laroux_5_Sheet1?_x0015_Cur" xfId="283"/>
    <cellStyle name="Verificare celulă" xfId="284"/>
    <cellStyle name="Vérification" xfId="285"/>
    <cellStyle name="Virgulă_BGC  OCT  2010 " xfId="286"/>
    <cellStyle name="Währung [0]_laroux" xfId="287"/>
    <cellStyle name="Währung_laroux" xfId="288"/>
    <cellStyle name="Warning Text" xfId="289"/>
    <cellStyle name="WebAnchor1" xfId="290"/>
    <cellStyle name="WebAnchor2" xfId="291"/>
    <cellStyle name="WebAnchor3" xfId="292"/>
    <cellStyle name="WebAnchor4" xfId="293"/>
    <cellStyle name="WebAnchor5" xfId="294"/>
    <cellStyle name="WebAnchor6" xfId="295"/>
    <cellStyle name="WebAnchor7" xfId="296"/>
    <cellStyle name="Webexclude" xfId="297"/>
    <cellStyle name="WebFN" xfId="298"/>
    <cellStyle name="WebFN1" xfId="299"/>
    <cellStyle name="WebFN2" xfId="300"/>
    <cellStyle name="WebFN3" xfId="301"/>
    <cellStyle name="WebFN4" xfId="302"/>
    <cellStyle name="WebHR" xfId="303"/>
    <cellStyle name="WebIndent1" xfId="304"/>
    <cellStyle name="WebIndent1wFN3" xfId="305"/>
    <cellStyle name="WebIndent2" xfId="306"/>
    <cellStyle name="WebNoBR" xfId="307"/>
    <cellStyle name="Záhlaví 1" xfId="308"/>
    <cellStyle name="Záhlaví 2" xfId="309"/>
    <cellStyle name="zero" xfId="310"/>
    <cellStyle name="ДАТА" xfId="311"/>
    <cellStyle name="Денежный [0]_453" xfId="312"/>
    <cellStyle name="Денежный_453" xfId="313"/>
    <cellStyle name="ЗАГОЛОВОК1" xfId="314"/>
    <cellStyle name="ЗАГОЛОВОК2" xfId="315"/>
    <cellStyle name="ИТОГОВЫЙ" xfId="316"/>
    <cellStyle name="Обычный_02-682" xfId="317"/>
    <cellStyle name="Открывавшаяся гиперссылка_Table_B_1999_2000_2001" xfId="318"/>
    <cellStyle name="ПРОЦЕНТНЫЙ_BOPENGC" xfId="319"/>
    <cellStyle name="ТЕКСТ" xfId="320"/>
    <cellStyle name="Тысячи [0]_Dk98" xfId="321"/>
    <cellStyle name="Тысячи_Dk98" xfId="322"/>
    <cellStyle name="УровеньСтолб_1_Структура державного боргу" xfId="323"/>
    <cellStyle name="УровеньСтрок_1_Структура державного боргу" xfId="324"/>
    <cellStyle name="ФИКСИРОВАННЫЙ" xfId="325"/>
    <cellStyle name="Финансовый [0]_453" xfId="326"/>
    <cellStyle name="Финансовый_1 квартал-уточ.платежі" xfId="3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62"/>
  <sheetViews>
    <sheetView showZeros="0" tabSelected="1" zoomScale="75" zoomScaleNormal="75" zoomScaleSheetLayoutView="55" workbookViewId="0" topLeftCell="C21">
      <selection activeCell="C27" sqref="C27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12.421875" style="1" customWidth="1"/>
    <col min="5" max="5" width="12.140625" style="1" customWidth="1"/>
    <col min="6" max="6" width="11.8515625" style="14" customWidth="1"/>
    <col min="7" max="7" width="9.7109375" style="14" customWidth="1"/>
    <col min="8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24"/>
      <c r="P2" s="124"/>
      <c r="Q2" s="124"/>
      <c r="R2" s="124"/>
      <c r="S2" s="124"/>
    </row>
    <row r="3" spans="3:19" ht="22.5" customHeight="1" outlineLevel="1">
      <c r="C3" s="123" t="s">
        <v>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3:19" ht="15" customHeight="1" outlineLevel="1">
      <c r="C4" s="129" t="s">
        <v>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3:19" ht="15.75" customHeight="1" outlineLevel="1">
      <c r="C5" s="15"/>
      <c r="D5" s="15"/>
      <c r="E5" s="15"/>
      <c r="F5" s="16"/>
      <c r="G5" s="17"/>
      <c r="H5" s="16"/>
      <c r="I5" s="16"/>
      <c r="K5" s="15"/>
      <c r="L5" s="15"/>
      <c r="M5" s="15"/>
      <c r="N5" s="15"/>
      <c r="O5" s="15"/>
      <c r="P5" s="15"/>
      <c r="Q5" s="6" t="s">
        <v>2</v>
      </c>
      <c r="R5" s="18">
        <v>662769</v>
      </c>
      <c r="S5" s="15"/>
    </row>
    <row r="6" spans="3:19" ht="15.75" outlineLevel="1">
      <c r="C6" s="3"/>
      <c r="D6" s="19"/>
      <c r="E6" s="20"/>
      <c r="F6" s="21"/>
      <c r="G6" s="21"/>
      <c r="H6" s="21"/>
      <c r="I6" s="21"/>
      <c r="J6" s="15"/>
      <c r="K6" s="2"/>
      <c r="L6" s="2"/>
      <c r="M6" s="2"/>
      <c r="N6" s="11"/>
      <c r="O6" s="20"/>
      <c r="P6" s="22"/>
      <c r="Q6" s="20"/>
      <c r="R6" s="22"/>
      <c r="S6" s="23" t="s">
        <v>3</v>
      </c>
    </row>
    <row r="7" spans="3:19" ht="15.75">
      <c r="C7" s="24"/>
      <c r="D7" s="25" t="s">
        <v>4</v>
      </c>
      <c r="E7" s="25" t="s">
        <v>4</v>
      </c>
      <c r="F7" s="26" t="s">
        <v>4</v>
      </c>
      <c r="G7" s="26" t="s">
        <v>4</v>
      </c>
      <c r="H7" s="26" t="s">
        <v>5</v>
      </c>
      <c r="I7" s="26" t="s">
        <v>6</v>
      </c>
      <c r="J7" s="25" t="s">
        <v>4</v>
      </c>
      <c r="K7" s="25" t="s">
        <v>7</v>
      </c>
      <c r="L7" s="25" t="s">
        <v>8</v>
      </c>
      <c r="M7" s="25" t="s">
        <v>8</v>
      </c>
      <c r="N7" s="27" t="s">
        <v>9</v>
      </c>
      <c r="O7" s="25" t="s">
        <v>10</v>
      </c>
      <c r="P7" s="28" t="s">
        <v>9</v>
      </c>
      <c r="Q7" s="25" t="s">
        <v>11</v>
      </c>
      <c r="R7" s="127" t="s">
        <v>12</v>
      </c>
      <c r="S7" s="127"/>
    </row>
    <row r="8" spans="3:19" ht="15.75">
      <c r="C8" s="22"/>
      <c r="D8" s="29" t="s">
        <v>13</v>
      </c>
      <c r="E8" s="29" t="s">
        <v>14</v>
      </c>
      <c r="F8" s="30" t="s">
        <v>15</v>
      </c>
      <c r="G8" s="30" t="s">
        <v>16</v>
      </c>
      <c r="H8" s="30" t="s">
        <v>17</v>
      </c>
      <c r="I8" s="30" t="s">
        <v>18</v>
      </c>
      <c r="J8" s="29" t="s">
        <v>19</v>
      </c>
      <c r="K8" s="29" t="s">
        <v>18</v>
      </c>
      <c r="L8" s="29" t="s">
        <v>20</v>
      </c>
      <c r="M8" s="29" t="s">
        <v>21</v>
      </c>
      <c r="N8" s="31"/>
      <c r="O8" s="29" t="s">
        <v>22</v>
      </c>
      <c r="P8" s="32" t="s">
        <v>23</v>
      </c>
      <c r="Q8" s="33" t="s">
        <v>24</v>
      </c>
      <c r="R8" s="128"/>
      <c r="S8" s="128"/>
    </row>
    <row r="9" spans="3:19" ht="15.75" customHeight="1">
      <c r="C9" s="34"/>
      <c r="D9" s="29" t="s">
        <v>25</v>
      </c>
      <c r="E9" s="29" t="s">
        <v>26</v>
      </c>
      <c r="F9" s="30" t="s">
        <v>27</v>
      </c>
      <c r="G9" s="30" t="s">
        <v>28</v>
      </c>
      <c r="H9" s="30" t="s">
        <v>29</v>
      </c>
      <c r="I9" s="30" t="s">
        <v>30</v>
      </c>
      <c r="J9" s="29" t="s">
        <v>31</v>
      </c>
      <c r="K9" s="29" t="s">
        <v>32</v>
      </c>
      <c r="L9" s="29" t="s">
        <v>33</v>
      </c>
      <c r="M9" s="29" t="s">
        <v>34</v>
      </c>
      <c r="N9" s="31"/>
      <c r="O9" s="29" t="s">
        <v>35</v>
      </c>
      <c r="P9" s="32" t="s">
        <v>36</v>
      </c>
      <c r="Q9" s="33" t="s">
        <v>37</v>
      </c>
      <c r="R9" s="128"/>
      <c r="S9" s="128"/>
    </row>
    <row r="10" spans="3:19" ht="15.75">
      <c r="C10" s="35"/>
      <c r="D10" s="36"/>
      <c r="E10" s="29" t="s">
        <v>38</v>
      </c>
      <c r="F10" s="30"/>
      <c r="G10" s="30" t="s">
        <v>39</v>
      </c>
      <c r="H10" s="30" t="s">
        <v>40</v>
      </c>
      <c r="I10" s="30"/>
      <c r="J10" s="29" t="s">
        <v>41</v>
      </c>
      <c r="K10" s="29" t="s">
        <v>42</v>
      </c>
      <c r="L10" s="29"/>
      <c r="M10" s="29" t="s">
        <v>43</v>
      </c>
      <c r="N10" s="31"/>
      <c r="O10" s="29" t="s">
        <v>44</v>
      </c>
      <c r="P10" s="31" t="s">
        <v>45</v>
      </c>
      <c r="Q10" s="33" t="s">
        <v>46</v>
      </c>
      <c r="R10" s="128"/>
      <c r="S10" s="128"/>
    </row>
    <row r="11" spans="3:19" ht="15.75">
      <c r="C11" s="20"/>
      <c r="D11" s="2"/>
      <c r="E11" s="29" t="s">
        <v>47</v>
      </c>
      <c r="F11" s="30"/>
      <c r="G11" s="30"/>
      <c r="H11" s="30" t="s">
        <v>48</v>
      </c>
      <c r="I11" s="30"/>
      <c r="J11" s="29" t="s">
        <v>49</v>
      </c>
      <c r="K11" s="29"/>
      <c r="L11" s="29"/>
      <c r="M11" s="29" t="s">
        <v>50</v>
      </c>
      <c r="N11" s="31"/>
      <c r="O11" s="29"/>
      <c r="P11" s="31"/>
      <c r="Q11" s="33"/>
      <c r="R11" s="126" t="s">
        <v>51</v>
      </c>
      <c r="S11" s="125" t="s">
        <v>52</v>
      </c>
    </row>
    <row r="12" spans="3:19" ht="30.75" customHeight="1">
      <c r="C12" s="20"/>
      <c r="D12" s="2"/>
      <c r="E12" s="2"/>
      <c r="F12" s="2"/>
      <c r="G12" s="2"/>
      <c r="H12" s="30" t="s">
        <v>53</v>
      </c>
      <c r="I12" s="30"/>
      <c r="J12" s="38" t="s">
        <v>54</v>
      </c>
      <c r="K12" s="29"/>
      <c r="L12" s="29"/>
      <c r="M12" s="38" t="s">
        <v>55</v>
      </c>
      <c r="N12" s="31"/>
      <c r="O12" s="29"/>
      <c r="P12" s="31"/>
      <c r="Q12" s="33"/>
      <c r="R12" s="126"/>
      <c r="S12" s="125"/>
    </row>
    <row r="13" spans="3:19" ht="43.5" customHeight="1">
      <c r="C13" s="39"/>
      <c r="D13" s="12"/>
      <c r="E13" s="2"/>
      <c r="F13" s="40"/>
      <c r="G13" s="40"/>
      <c r="H13" s="2"/>
      <c r="I13" s="41"/>
      <c r="J13" s="38" t="s">
        <v>100</v>
      </c>
      <c r="K13" s="38"/>
      <c r="L13" s="38"/>
      <c r="N13" s="13"/>
      <c r="O13" s="38"/>
      <c r="P13" s="13"/>
      <c r="Q13" s="42"/>
      <c r="R13" s="126"/>
      <c r="S13" s="125"/>
    </row>
    <row r="14" spans="3:19" ht="16.5" customHeight="1">
      <c r="C14" s="47"/>
      <c r="D14" s="121"/>
      <c r="E14" s="43"/>
      <c r="F14" s="44"/>
      <c r="G14" s="44"/>
      <c r="H14" s="44"/>
      <c r="I14" s="44"/>
      <c r="J14" s="45"/>
      <c r="K14" s="43"/>
      <c r="L14" s="43"/>
      <c r="M14" s="43"/>
      <c r="N14" s="45"/>
      <c r="O14" s="43"/>
      <c r="P14" s="45"/>
      <c r="Q14" s="43"/>
      <c r="R14" s="46"/>
      <c r="S14" s="45"/>
    </row>
    <row r="15" spans="3:19" s="48" customFormat="1" ht="30.75" customHeight="1">
      <c r="C15" s="49" t="s">
        <v>56</v>
      </c>
      <c r="D15" s="50">
        <f>D16+D32+D33+D34+D35+D37+D39</f>
        <v>37574.38116499999</v>
      </c>
      <c r="E15" s="51">
        <f>E16+E32+E33+E34+E35+E37+E39</f>
        <v>23422.451323083333</v>
      </c>
      <c r="F15" s="52">
        <f aca="true" t="shared" si="0" ref="F15:M15">F16+F32+F33+F37+F39+F34+F35</f>
        <v>21798.829139999998</v>
      </c>
      <c r="G15" s="52">
        <f t="shared" si="0"/>
        <v>821.254229</v>
      </c>
      <c r="H15" s="52">
        <f t="shared" si="0"/>
        <v>9111.364999999998</v>
      </c>
      <c r="I15" s="52">
        <f t="shared" si="0"/>
        <v>0</v>
      </c>
      <c r="J15" s="53">
        <f t="shared" si="0"/>
        <v>7042.967394</v>
      </c>
      <c r="K15" s="53">
        <f t="shared" si="0"/>
        <v>145.26904833333333</v>
      </c>
      <c r="L15" s="53">
        <f t="shared" si="0"/>
        <v>505.611</v>
      </c>
      <c r="M15" s="51">
        <f t="shared" si="0"/>
        <v>2042.9880600000001</v>
      </c>
      <c r="N15" s="54">
        <f aca="true" t="shared" si="1" ref="N15:N39">SUM(D15:M15)</f>
        <v>102465.11635941667</v>
      </c>
      <c r="O15" s="51">
        <f>O16+O32+O33+O37+O34</f>
        <v>-18273.541292763333</v>
      </c>
      <c r="P15" s="54">
        <f aca="true" t="shared" si="2" ref="P15:P39">N15+O15</f>
        <v>84191.57506665334</v>
      </c>
      <c r="Q15" s="51">
        <f>Q16+Q32+Q33+Q37</f>
        <v>-116.14</v>
      </c>
      <c r="R15" s="55">
        <f aca="true" t="shared" si="3" ref="R15:R39">P15+Q15</f>
        <v>84075.43506665334</v>
      </c>
      <c r="S15" s="54">
        <f aca="true" t="shared" si="4" ref="S15:S39">R15/$R$5*100</f>
        <v>12.685480924221462</v>
      </c>
    </row>
    <row r="16" spans="1:19" s="60" customFormat="1" ht="18.75" customHeight="1">
      <c r="A16" s="13"/>
      <c r="B16" s="13"/>
      <c r="C16" s="56" t="s">
        <v>57</v>
      </c>
      <c r="D16" s="37">
        <f>D17+D30+D31</f>
        <v>36349.31516499999</v>
      </c>
      <c r="E16" s="37">
        <f>E17+E30+E31</f>
        <v>20426.438344000002</v>
      </c>
      <c r="F16" s="57">
        <f>F17+F30+F31</f>
        <v>15839.13</v>
      </c>
      <c r="G16" s="57">
        <f>G17+G30+G31</f>
        <v>609.582229</v>
      </c>
      <c r="H16" s="57">
        <f>H17+H30+H31</f>
        <v>7680.835999999999</v>
      </c>
      <c r="I16" s="57"/>
      <c r="J16" s="37">
        <f>J17+J30+J31</f>
        <v>4349.003837</v>
      </c>
      <c r="K16" s="37"/>
      <c r="L16" s="58">
        <f>L17+L30+L31</f>
        <v>505.611</v>
      </c>
      <c r="M16" s="58">
        <f>M17+M30+M31</f>
        <v>495.0132100000001</v>
      </c>
      <c r="N16" s="37">
        <f t="shared" si="1"/>
        <v>86254.929785</v>
      </c>
      <c r="O16" s="37">
        <f>O17+O30+O31</f>
        <v>-4763.528402679999</v>
      </c>
      <c r="P16" s="58">
        <f t="shared" si="2"/>
        <v>81491.40138232001</v>
      </c>
      <c r="Q16" s="37">
        <f>Q17+Q30+Q31</f>
        <v>0</v>
      </c>
      <c r="R16" s="59">
        <f t="shared" si="3"/>
        <v>81491.40138232001</v>
      </c>
      <c r="S16" s="58">
        <f t="shared" si="4"/>
        <v>12.295596411769411</v>
      </c>
    </row>
    <row r="17" spans="3:19" ht="28.5" customHeight="1">
      <c r="C17" s="61" t="s">
        <v>58</v>
      </c>
      <c r="D17" s="62">
        <f aca="true" t="shared" si="5" ref="D17:M17">D18+D22+D23+D28+D29</f>
        <v>34275.167165</v>
      </c>
      <c r="E17" s="62">
        <f t="shared" si="5"/>
        <v>16063.87455</v>
      </c>
      <c r="F17" s="63">
        <f t="shared" si="5"/>
        <v>0</v>
      </c>
      <c r="G17" s="122">
        <f t="shared" si="5"/>
        <v>0.027229</v>
      </c>
      <c r="H17" s="122">
        <f t="shared" si="5"/>
        <v>735.923</v>
      </c>
      <c r="I17" s="63">
        <f t="shared" si="5"/>
        <v>0</v>
      </c>
      <c r="J17" s="62">
        <f t="shared" si="5"/>
        <v>916.796671</v>
      </c>
      <c r="K17" s="64">
        <f t="shared" si="5"/>
        <v>0</v>
      </c>
      <c r="L17" s="64">
        <f t="shared" si="5"/>
        <v>0</v>
      </c>
      <c r="M17" s="64">
        <f t="shared" si="5"/>
        <v>0</v>
      </c>
      <c r="N17" s="62">
        <f t="shared" si="1"/>
        <v>51991.788615</v>
      </c>
      <c r="O17" s="64">
        <f>O18+O22+O23+O28+O29</f>
        <v>0</v>
      </c>
      <c r="P17" s="62">
        <f t="shared" si="2"/>
        <v>51991.788615</v>
      </c>
      <c r="Q17" s="64">
        <f>Q18+Q22+Q23+Q28+Q29</f>
        <v>0</v>
      </c>
      <c r="R17" s="58">
        <f t="shared" si="3"/>
        <v>51991.788615</v>
      </c>
      <c r="S17" s="62">
        <f t="shared" si="4"/>
        <v>7.844631932845381</v>
      </c>
    </row>
    <row r="18" spans="3:19" ht="33.75" customHeight="1">
      <c r="C18" s="65" t="s">
        <v>59</v>
      </c>
      <c r="D18" s="62">
        <f aca="true" t="shared" si="6" ref="D18:I18">D19+D20+D21</f>
        <v>9703.572202</v>
      </c>
      <c r="E18" s="62">
        <f t="shared" si="6"/>
        <v>6266.338329</v>
      </c>
      <c r="F18" s="63">
        <f t="shared" si="6"/>
        <v>0</v>
      </c>
      <c r="G18" s="63">
        <f t="shared" si="6"/>
        <v>0</v>
      </c>
      <c r="H18" s="63">
        <f t="shared" si="6"/>
        <v>0</v>
      </c>
      <c r="I18" s="63">
        <f t="shared" si="6"/>
        <v>0</v>
      </c>
      <c r="J18" s="64"/>
      <c r="K18" s="64">
        <f>K19+K20+K21</f>
        <v>0</v>
      </c>
      <c r="L18" s="66">
        <f>L19+L20+L21</f>
        <v>0</v>
      </c>
      <c r="M18" s="64">
        <f>M19+M20+M21</f>
        <v>0</v>
      </c>
      <c r="N18" s="62">
        <f t="shared" si="1"/>
        <v>15969.910531</v>
      </c>
      <c r="O18" s="64">
        <f>O19+O20+O21</f>
        <v>0</v>
      </c>
      <c r="P18" s="62">
        <f t="shared" si="2"/>
        <v>15969.910531</v>
      </c>
      <c r="Q18" s="64">
        <f>Q19+Q20+Q21</f>
        <v>0</v>
      </c>
      <c r="R18" s="58">
        <f t="shared" si="3"/>
        <v>15969.910531</v>
      </c>
      <c r="S18" s="62">
        <f t="shared" si="4"/>
        <v>2.409574154946897</v>
      </c>
    </row>
    <row r="19" spans="3:19" ht="22.5" customHeight="1">
      <c r="C19" s="67" t="s">
        <v>60</v>
      </c>
      <c r="D19" s="66">
        <f>5928.71682</f>
        <v>5928.71682</v>
      </c>
      <c r="E19" s="66">
        <v>19.914552</v>
      </c>
      <c r="F19" s="63"/>
      <c r="G19" s="63"/>
      <c r="H19" s="63"/>
      <c r="I19" s="63"/>
      <c r="J19" s="62"/>
      <c r="K19" s="66"/>
      <c r="L19" s="66"/>
      <c r="M19" s="66"/>
      <c r="N19" s="62">
        <f t="shared" si="1"/>
        <v>5948.631372</v>
      </c>
      <c r="O19" s="66"/>
      <c r="P19" s="62">
        <f t="shared" si="2"/>
        <v>5948.631372</v>
      </c>
      <c r="Q19" s="66"/>
      <c r="R19" s="58">
        <f t="shared" si="3"/>
        <v>5948.631372</v>
      </c>
      <c r="S19" s="62">
        <f t="shared" si="4"/>
        <v>0.8975421861915691</v>
      </c>
    </row>
    <row r="20" spans="3:19" ht="30" customHeight="1">
      <c r="C20" s="67" t="s">
        <v>61</v>
      </c>
      <c r="D20" s="66">
        <v>3168.785381999999</v>
      </c>
      <c r="E20" s="66">
        <v>6242.278637</v>
      </c>
      <c r="F20" s="68"/>
      <c r="G20" s="68"/>
      <c r="H20" s="68"/>
      <c r="I20" s="68"/>
      <c r="J20" s="62"/>
      <c r="K20" s="66"/>
      <c r="L20" s="66"/>
      <c r="M20" s="66"/>
      <c r="N20" s="62">
        <f t="shared" si="1"/>
        <v>9411.064019</v>
      </c>
      <c r="O20" s="66"/>
      <c r="P20" s="62">
        <f t="shared" si="2"/>
        <v>9411.064019</v>
      </c>
      <c r="Q20" s="66"/>
      <c r="R20" s="58">
        <f t="shared" si="3"/>
        <v>9411.064019</v>
      </c>
      <c r="S20" s="62">
        <f t="shared" si="4"/>
        <v>1.4199614072172957</v>
      </c>
    </row>
    <row r="21" spans="3:19" ht="36.75" customHeight="1">
      <c r="C21" s="69" t="s">
        <v>62</v>
      </c>
      <c r="D21" s="66">
        <v>606.07</v>
      </c>
      <c r="E21" s="66">
        <v>4.14514</v>
      </c>
      <c r="F21" s="68"/>
      <c r="G21" s="68"/>
      <c r="H21" s="68"/>
      <c r="I21" s="68"/>
      <c r="J21" s="62"/>
      <c r="K21" s="66"/>
      <c r="L21" s="66"/>
      <c r="M21" s="66"/>
      <c r="N21" s="62">
        <f t="shared" si="1"/>
        <v>610.21514</v>
      </c>
      <c r="O21" s="66"/>
      <c r="P21" s="62">
        <f t="shared" si="2"/>
        <v>610.21514</v>
      </c>
      <c r="Q21" s="66"/>
      <c r="R21" s="58">
        <f t="shared" si="3"/>
        <v>610.21514</v>
      </c>
      <c r="S21" s="62">
        <f t="shared" si="4"/>
        <v>0.09207056153803211</v>
      </c>
    </row>
    <row r="22" spans="3:19" ht="23.25" customHeight="1">
      <c r="C22" s="65" t="s">
        <v>63</v>
      </c>
      <c r="D22" s="66">
        <v>766.102</v>
      </c>
      <c r="E22" s="66">
        <v>2732.335214</v>
      </c>
      <c r="F22" s="63"/>
      <c r="G22" s="63"/>
      <c r="H22" s="63"/>
      <c r="I22" s="63"/>
      <c r="J22" s="62"/>
      <c r="K22" s="66"/>
      <c r="L22" s="66"/>
      <c r="M22" s="66"/>
      <c r="N22" s="62">
        <f t="shared" si="1"/>
        <v>3498.437214</v>
      </c>
      <c r="O22" s="66"/>
      <c r="P22" s="62">
        <f t="shared" si="2"/>
        <v>3498.437214</v>
      </c>
      <c r="Q22" s="66"/>
      <c r="R22" s="58">
        <f t="shared" si="3"/>
        <v>3498.437214</v>
      </c>
      <c r="S22" s="62">
        <f t="shared" si="4"/>
        <v>0.5278516668703576</v>
      </c>
    </row>
    <row r="23" spans="3:19" ht="36.75" customHeight="1">
      <c r="C23" s="70" t="s">
        <v>64</v>
      </c>
      <c r="D23" s="71">
        <f>SUM(D24:D27)</f>
        <v>23545.773963</v>
      </c>
      <c r="E23" s="71">
        <f aca="true" t="shared" si="7" ref="E23:M23">E24+E25+E26+E27</f>
        <v>6984.247915</v>
      </c>
      <c r="F23" s="68">
        <f t="shared" si="7"/>
        <v>0</v>
      </c>
      <c r="G23" s="68">
        <f t="shared" si="7"/>
        <v>0.027229</v>
      </c>
      <c r="H23" s="68">
        <f t="shared" si="7"/>
        <v>735.923</v>
      </c>
      <c r="I23" s="68">
        <f t="shared" si="7"/>
        <v>0</v>
      </c>
      <c r="J23" s="71">
        <f t="shared" si="7"/>
        <v>819.4002439999999</v>
      </c>
      <c r="K23" s="66">
        <f t="shared" si="7"/>
        <v>0</v>
      </c>
      <c r="L23" s="66">
        <f t="shared" si="7"/>
        <v>0</v>
      </c>
      <c r="M23" s="66">
        <f t="shared" si="7"/>
        <v>0</v>
      </c>
      <c r="N23" s="62">
        <f t="shared" si="1"/>
        <v>32085.372350999998</v>
      </c>
      <c r="O23" s="66">
        <f>O24+O25+O26</f>
        <v>0</v>
      </c>
      <c r="P23" s="62">
        <f t="shared" si="2"/>
        <v>32085.372350999998</v>
      </c>
      <c r="Q23" s="66">
        <f>Q24+Q25+Q26</f>
        <v>0</v>
      </c>
      <c r="R23" s="58">
        <f t="shared" si="3"/>
        <v>32085.372350999998</v>
      </c>
      <c r="S23" s="62">
        <f t="shared" si="4"/>
        <v>4.841109398749791</v>
      </c>
    </row>
    <row r="24" spans="3:19" ht="25.5" customHeight="1">
      <c r="C24" s="67" t="s">
        <v>65</v>
      </c>
      <c r="D24" s="66">
        <v>14312.626</v>
      </c>
      <c r="E24" s="66">
        <v>6254.71</v>
      </c>
      <c r="F24" s="63"/>
      <c r="G24" s="63"/>
      <c r="H24" s="63"/>
      <c r="I24" s="63"/>
      <c r="J24" s="62"/>
      <c r="K24" s="66"/>
      <c r="L24" s="66"/>
      <c r="M24" s="66"/>
      <c r="N24" s="62">
        <f t="shared" si="1"/>
        <v>20567.336</v>
      </c>
      <c r="O24" s="66"/>
      <c r="P24" s="62">
        <f t="shared" si="2"/>
        <v>20567.336</v>
      </c>
      <c r="Q24" s="66"/>
      <c r="R24" s="58">
        <f t="shared" si="3"/>
        <v>20567.336</v>
      </c>
      <c r="S24" s="62">
        <f t="shared" si="4"/>
        <v>3.103243513199923</v>
      </c>
    </row>
    <row r="25" spans="3:19" ht="20.25" customHeight="1">
      <c r="C25" s="67" t="s">
        <v>66</v>
      </c>
      <c r="D25" s="66">
        <v>8521.12</v>
      </c>
      <c r="E25" s="66"/>
      <c r="F25" s="68"/>
      <c r="G25" s="68"/>
      <c r="H25" s="68"/>
      <c r="I25" s="68"/>
      <c r="J25" s="72">
        <v>579.976535</v>
      </c>
      <c r="K25" s="66"/>
      <c r="L25" s="66"/>
      <c r="M25" s="66"/>
      <c r="N25" s="62">
        <f t="shared" si="1"/>
        <v>9101.096535</v>
      </c>
      <c r="O25" s="66"/>
      <c r="P25" s="62">
        <f t="shared" si="2"/>
        <v>9101.096535</v>
      </c>
      <c r="Q25" s="66"/>
      <c r="R25" s="58">
        <f t="shared" si="3"/>
        <v>9101.096535</v>
      </c>
      <c r="S25" s="62">
        <f t="shared" si="4"/>
        <v>1.3731928522607426</v>
      </c>
    </row>
    <row r="26" spans="3:19" s="73" customFormat="1" ht="36.75" customHeight="1">
      <c r="C26" s="74" t="s">
        <v>67</v>
      </c>
      <c r="D26" s="66">
        <v>432.247963</v>
      </c>
      <c r="E26" s="66">
        <v>19.997403</v>
      </c>
      <c r="F26" s="68"/>
      <c r="G26" s="68">
        <v>0</v>
      </c>
      <c r="H26" s="68">
        <v>735.923</v>
      </c>
      <c r="I26" s="68"/>
      <c r="J26" s="72">
        <v>3.351106</v>
      </c>
      <c r="K26" s="66"/>
      <c r="L26" s="66"/>
      <c r="M26" s="66"/>
      <c r="N26" s="62">
        <f t="shared" si="1"/>
        <v>1191.5194720000002</v>
      </c>
      <c r="O26" s="66"/>
      <c r="P26" s="62">
        <f t="shared" si="2"/>
        <v>1191.5194720000002</v>
      </c>
      <c r="Q26" s="66"/>
      <c r="R26" s="58">
        <f t="shared" si="3"/>
        <v>1191.5194720000002</v>
      </c>
      <c r="S26" s="62">
        <f t="shared" si="4"/>
        <v>0.17977899871599307</v>
      </c>
    </row>
    <row r="27" spans="3:19" ht="57" customHeight="1">
      <c r="C27" s="74" t="s">
        <v>68</v>
      </c>
      <c r="D27" s="66">
        <v>279.78</v>
      </c>
      <c r="E27" s="66">
        <v>709.540512</v>
      </c>
      <c r="F27" s="68"/>
      <c r="G27" s="68">
        <v>0.027229</v>
      </c>
      <c r="H27" s="68"/>
      <c r="I27" s="68"/>
      <c r="J27" s="66">
        <v>236.072603</v>
      </c>
      <c r="K27" s="75"/>
      <c r="L27" s="66"/>
      <c r="M27" s="66"/>
      <c r="N27" s="62">
        <f t="shared" si="1"/>
        <v>1225.4203440000001</v>
      </c>
      <c r="O27" s="66"/>
      <c r="P27" s="62">
        <f t="shared" si="2"/>
        <v>1225.4203440000001</v>
      </c>
      <c r="Q27" s="66"/>
      <c r="R27" s="58">
        <f t="shared" si="3"/>
        <v>1225.4203440000001</v>
      </c>
      <c r="S27" s="62">
        <f t="shared" si="4"/>
        <v>0.18489403457313183</v>
      </c>
    </row>
    <row r="28" spans="3:19" ht="36" customHeight="1">
      <c r="C28" s="70" t="s">
        <v>69</v>
      </c>
      <c r="D28" s="66">
        <v>257.21</v>
      </c>
      <c r="E28" s="66">
        <v>0</v>
      </c>
      <c r="F28" s="68"/>
      <c r="G28" s="68"/>
      <c r="H28" s="68"/>
      <c r="I28" s="68"/>
      <c r="J28" s="66">
        <v>0</v>
      </c>
      <c r="K28" s="66"/>
      <c r="L28" s="66"/>
      <c r="M28" s="66"/>
      <c r="N28" s="62">
        <f t="shared" si="1"/>
        <v>257.21</v>
      </c>
      <c r="O28" s="66"/>
      <c r="P28" s="62">
        <f t="shared" si="2"/>
        <v>257.21</v>
      </c>
      <c r="Q28" s="66"/>
      <c r="R28" s="58">
        <f t="shared" si="3"/>
        <v>257.21</v>
      </c>
      <c r="S28" s="62">
        <f t="shared" si="4"/>
        <v>0.03880839327126042</v>
      </c>
    </row>
    <row r="29" spans="3:19" ht="33" customHeight="1">
      <c r="C29" s="76" t="s">
        <v>70</v>
      </c>
      <c r="D29" s="66">
        <v>2.509</v>
      </c>
      <c r="E29" s="66">
        <v>80.953092</v>
      </c>
      <c r="F29" s="68"/>
      <c r="G29" s="68"/>
      <c r="H29" s="68"/>
      <c r="I29" s="68"/>
      <c r="J29" s="77">
        <v>97.396427</v>
      </c>
      <c r="K29" s="66"/>
      <c r="L29" s="66"/>
      <c r="M29" s="66"/>
      <c r="N29" s="62">
        <f t="shared" si="1"/>
        <v>180.858519</v>
      </c>
      <c r="O29" s="66"/>
      <c r="P29" s="62">
        <f t="shared" si="2"/>
        <v>180.858519</v>
      </c>
      <c r="Q29" s="66"/>
      <c r="R29" s="58">
        <f t="shared" si="3"/>
        <v>180.858519</v>
      </c>
      <c r="S29" s="62">
        <f t="shared" si="4"/>
        <v>0.027288319007074867</v>
      </c>
    </row>
    <row r="30" spans="3:19" ht="27.75" customHeight="1">
      <c r="C30" s="78" t="s">
        <v>71</v>
      </c>
      <c r="D30" s="66">
        <v>70.416</v>
      </c>
      <c r="E30" s="66"/>
      <c r="F30" s="68">
        <v>15824.225999999999</v>
      </c>
      <c r="G30" s="68">
        <v>604.693</v>
      </c>
      <c r="H30" s="68">
        <v>6946.361999999999</v>
      </c>
      <c r="I30" s="68"/>
      <c r="J30" s="66">
        <v>1.346657</v>
      </c>
      <c r="K30" s="66"/>
      <c r="L30" s="66"/>
      <c r="M30" s="66"/>
      <c r="N30" s="62">
        <f t="shared" si="1"/>
        <v>23447.043657</v>
      </c>
      <c r="O30" s="79">
        <v>-149.84632</v>
      </c>
      <c r="P30" s="62">
        <f t="shared" si="2"/>
        <v>23297.197336999998</v>
      </c>
      <c r="Q30" s="66"/>
      <c r="R30" s="58">
        <f t="shared" si="3"/>
        <v>23297.197336999998</v>
      </c>
      <c r="S30" s="62">
        <f t="shared" si="4"/>
        <v>3.5151308128473113</v>
      </c>
    </row>
    <row r="31" spans="3:19" ht="27" customHeight="1">
      <c r="C31" s="80" t="s">
        <v>72</v>
      </c>
      <c r="D31" s="81">
        <v>2003.732</v>
      </c>
      <c r="E31" s="66">
        <v>4362.563794</v>
      </c>
      <c r="F31" s="68">
        <v>14.904</v>
      </c>
      <c r="G31" s="68">
        <v>4.862</v>
      </c>
      <c r="H31" s="68">
        <v>-1.449</v>
      </c>
      <c r="I31" s="68"/>
      <c r="J31" s="66">
        <v>3430.860509</v>
      </c>
      <c r="K31" s="82"/>
      <c r="L31" s="66">
        <v>505.611</v>
      </c>
      <c r="M31" s="66">
        <v>495.0132100000001</v>
      </c>
      <c r="N31" s="62">
        <f t="shared" si="1"/>
        <v>10816.097513</v>
      </c>
      <c r="O31" s="79">
        <v>-4613.682082679999</v>
      </c>
      <c r="P31" s="62">
        <f t="shared" si="2"/>
        <v>6202.415430320001</v>
      </c>
      <c r="Q31" s="66"/>
      <c r="R31" s="58">
        <f t="shared" si="3"/>
        <v>6202.415430320001</v>
      </c>
      <c r="S31" s="62">
        <f t="shared" si="4"/>
        <v>0.9358336660767177</v>
      </c>
    </row>
    <row r="32" spans="3:19" ht="24" customHeight="1">
      <c r="C32" s="83" t="s">
        <v>73</v>
      </c>
      <c r="D32" s="66">
        <v>0</v>
      </c>
      <c r="E32" s="66">
        <v>1889.078006</v>
      </c>
      <c r="F32" s="68">
        <v>5959.6</v>
      </c>
      <c r="G32" s="68">
        <v>200</v>
      </c>
      <c r="H32" s="68">
        <v>1416.962</v>
      </c>
      <c r="I32" s="68"/>
      <c r="J32" s="66">
        <v>2437.596842</v>
      </c>
      <c r="K32" s="84">
        <v>4.888225</v>
      </c>
      <c r="L32" s="66"/>
      <c r="M32" s="66">
        <v>1547.97485</v>
      </c>
      <c r="N32" s="62">
        <f t="shared" si="1"/>
        <v>13456.099923000002</v>
      </c>
      <c r="O32" s="71">
        <f>-N32</f>
        <v>-13456.099923000002</v>
      </c>
      <c r="P32" s="62">
        <f t="shared" si="2"/>
        <v>0</v>
      </c>
      <c r="Q32" s="66"/>
      <c r="R32" s="58">
        <f t="shared" si="3"/>
        <v>0</v>
      </c>
      <c r="S32" s="62">
        <f t="shared" si="4"/>
        <v>0</v>
      </c>
    </row>
    <row r="33" spans="3:19" ht="23.25" customHeight="1">
      <c r="C33" s="83" t="s">
        <v>74</v>
      </c>
      <c r="D33" s="66">
        <v>131.183</v>
      </c>
      <c r="E33" s="66">
        <v>73.96688800000001</v>
      </c>
      <c r="F33" s="68"/>
      <c r="G33" s="68"/>
      <c r="H33" s="68"/>
      <c r="I33" s="68"/>
      <c r="J33" s="66">
        <v>99.463781</v>
      </c>
      <c r="K33" s="82"/>
      <c r="L33" s="66"/>
      <c r="M33" s="66"/>
      <c r="N33" s="62">
        <f t="shared" si="1"/>
        <v>304.613669</v>
      </c>
      <c r="O33" s="66">
        <v>0</v>
      </c>
      <c r="P33" s="62">
        <f t="shared" si="2"/>
        <v>304.613669</v>
      </c>
      <c r="Q33" s="66"/>
      <c r="R33" s="58">
        <f t="shared" si="3"/>
        <v>304.613669</v>
      </c>
      <c r="S33" s="62">
        <f t="shared" si="4"/>
        <v>0.04596075993294798</v>
      </c>
    </row>
    <row r="34" spans="3:19" ht="21" customHeight="1">
      <c r="C34" s="83" t="s">
        <v>75</v>
      </c>
      <c r="D34" s="66">
        <v>0</v>
      </c>
      <c r="E34" s="66">
        <v>53.912967083333335</v>
      </c>
      <c r="F34" s="68"/>
      <c r="G34" s="68"/>
      <c r="H34" s="68">
        <v>0</v>
      </c>
      <c r="I34" s="68"/>
      <c r="J34" s="66"/>
      <c r="K34" s="66">
        <v>140.38082333333332</v>
      </c>
      <c r="L34" s="66"/>
      <c r="M34" s="66">
        <v>0</v>
      </c>
      <c r="N34" s="62">
        <f t="shared" si="1"/>
        <v>194.29379041666667</v>
      </c>
      <c r="O34" s="71">
        <f>-E34-M34</f>
        <v>-53.912967083333335</v>
      </c>
      <c r="P34" s="62">
        <f t="shared" si="2"/>
        <v>140.38082333333332</v>
      </c>
      <c r="Q34" s="66"/>
      <c r="R34" s="58">
        <f t="shared" si="3"/>
        <v>140.38082333333332</v>
      </c>
      <c r="S34" s="62">
        <f t="shared" si="4"/>
        <v>0.021180957970776144</v>
      </c>
    </row>
    <row r="35" spans="3:19" ht="36" customHeight="1">
      <c r="C35" s="47" t="s">
        <v>76</v>
      </c>
      <c r="D35" s="81">
        <v>942.9580000000001</v>
      </c>
      <c r="E35" s="66">
        <v>979.0551179999999</v>
      </c>
      <c r="F35" s="68">
        <v>0.09914</v>
      </c>
      <c r="G35" s="85">
        <v>11.672</v>
      </c>
      <c r="H35" s="68">
        <v>13.567</v>
      </c>
      <c r="I35" s="68"/>
      <c r="J35" s="86">
        <v>156.90293400000002</v>
      </c>
      <c r="K35" s="82"/>
      <c r="L35" s="66"/>
      <c r="M35" s="66"/>
      <c r="N35" s="62">
        <f t="shared" si="1"/>
        <v>2104.254192</v>
      </c>
      <c r="O35" s="66"/>
      <c r="P35" s="62">
        <f t="shared" si="2"/>
        <v>2104.254192</v>
      </c>
      <c r="Q35" s="66"/>
      <c r="R35" s="58">
        <f t="shared" si="3"/>
        <v>2104.254192</v>
      </c>
      <c r="S35" s="62">
        <f t="shared" si="4"/>
        <v>0.31749435957324496</v>
      </c>
    </row>
    <row r="36" spans="3:19" ht="11.25" customHeight="1">
      <c r="C36" s="47"/>
      <c r="D36" s="81"/>
      <c r="E36" s="66"/>
      <c r="F36" s="68"/>
      <c r="G36" s="68"/>
      <c r="H36" s="68"/>
      <c r="I36" s="68"/>
      <c r="J36" s="87"/>
      <c r="K36" s="66"/>
      <c r="L36" s="66"/>
      <c r="M36" s="66"/>
      <c r="N36" s="62">
        <f t="shared" si="1"/>
        <v>0</v>
      </c>
      <c r="O36" s="66"/>
      <c r="P36" s="62">
        <f t="shared" si="2"/>
        <v>0</v>
      </c>
      <c r="Q36" s="66"/>
      <c r="R36" s="58">
        <f t="shared" si="3"/>
        <v>0</v>
      </c>
      <c r="S36" s="62">
        <f t="shared" si="4"/>
        <v>0</v>
      </c>
    </row>
    <row r="37" spans="3:19" ht="22.5" customHeight="1">
      <c r="C37" s="83" t="s">
        <v>77</v>
      </c>
      <c r="D37" s="66">
        <f aca="true" t="shared" si="8" ref="D37:J37">D38</f>
        <v>116.14</v>
      </c>
      <c r="E37" s="66">
        <f t="shared" si="8"/>
        <v>0</v>
      </c>
      <c r="F37" s="68">
        <f t="shared" si="8"/>
        <v>0</v>
      </c>
      <c r="G37" s="68">
        <f t="shared" si="8"/>
        <v>0</v>
      </c>
      <c r="H37" s="68">
        <f t="shared" si="8"/>
        <v>0</v>
      </c>
      <c r="I37" s="68">
        <f t="shared" si="8"/>
        <v>0</v>
      </c>
      <c r="J37" s="66">
        <f t="shared" si="8"/>
        <v>0</v>
      </c>
      <c r="K37" s="66"/>
      <c r="L37" s="66"/>
      <c r="M37" s="66">
        <f>M38</f>
        <v>0</v>
      </c>
      <c r="N37" s="62">
        <f t="shared" si="1"/>
        <v>116.14</v>
      </c>
      <c r="O37" s="66"/>
      <c r="P37" s="62">
        <f t="shared" si="2"/>
        <v>116.14</v>
      </c>
      <c r="Q37" s="66">
        <f>Q38</f>
        <v>-116.14</v>
      </c>
      <c r="R37" s="88">
        <f t="shared" si="3"/>
        <v>0</v>
      </c>
      <c r="S37" s="62">
        <f t="shared" si="4"/>
        <v>0</v>
      </c>
    </row>
    <row r="38" spans="3:19" ht="30">
      <c r="C38" s="89" t="s">
        <v>78</v>
      </c>
      <c r="D38" s="66">
        <v>116.14</v>
      </c>
      <c r="E38" s="66">
        <v>0</v>
      </c>
      <c r="F38" s="68"/>
      <c r="G38" s="68">
        <v>0</v>
      </c>
      <c r="H38" s="68"/>
      <c r="I38" s="68"/>
      <c r="J38" s="90">
        <v>0</v>
      </c>
      <c r="K38" s="66"/>
      <c r="L38" s="66"/>
      <c r="M38" s="66"/>
      <c r="N38" s="62">
        <f t="shared" si="1"/>
        <v>116.14</v>
      </c>
      <c r="O38" s="66"/>
      <c r="P38" s="62">
        <f t="shared" si="2"/>
        <v>116.14</v>
      </c>
      <c r="Q38" s="66">
        <f>-P38</f>
        <v>-116.14</v>
      </c>
      <c r="R38" s="88">
        <f t="shared" si="3"/>
        <v>0</v>
      </c>
      <c r="S38" s="62">
        <f t="shared" si="4"/>
        <v>0</v>
      </c>
    </row>
    <row r="39" spans="3:19" ht="36" customHeight="1">
      <c r="C39" s="47" t="s">
        <v>79</v>
      </c>
      <c r="D39" s="66">
        <v>34.785</v>
      </c>
      <c r="E39" s="66"/>
      <c r="F39" s="68"/>
      <c r="G39" s="68">
        <v>0</v>
      </c>
      <c r="H39" s="68"/>
      <c r="I39" s="68"/>
      <c r="J39" s="62"/>
      <c r="K39" s="66"/>
      <c r="L39" s="66"/>
      <c r="M39" s="66"/>
      <c r="N39" s="62">
        <f t="shared" si="1"/>
        <v>34.785</v>
      </c>
      <c r="O39" s="66"/>
      <c r="P39" s="62">
        <f t="shared" si="2"/>
        <v>34.785</v>
      </c>
      <c r="Q39" s="66"/>
      <c r="R39" s="88">
        <f t="shared" si="3"/>
        <v>34.785</v>
      </c>
      <c r="S39" s="62">
        <f t="shared" si="4"/>
        <v>0.005248434975081815</v>
      </c>
    </row>
    <row r="40" spans="3:19" s="60" customFormat="1" ht="30.75" customHeight="1">
      <c r="C40" s="91" t="s">
        <v>80</v>
      </c>
      <c r="D40" s="50">
        <f>D41+D53+D56+D59</f>
        <v>44589.29690000001</v>
      </c>
      <c r="E40" s="50">
        <f aca="true" t="shared" si="9" ref="E40:M40">E41+E53+E56+E59+E60</f>
        <v>21248.289672083338</v>
      </c>
      <c r="F40" s="50">
        <f t="shared" si="9"/>
        <v>21592.897674000003</v>
      </c>
      <c r="G40" s="50">
        <f t="shared" si="9"/>
        <v>732.0797389999999</v>
      </c>
      <c r="H40" s="50">
        <f t="shared" si="9"/>
        <v>9376.361225</v>
      </c>
      <c r="I40" s="50">
        <f t="shared" si="9"/>
        <v>0</v>
      </c>
      <c r="J40" s="50">
        <f t="shared" si="9"/>
        <v>5938.23287</v>
      </c>
      <c r="K40" s="50">
        <f t="shared" si="9"/>
        <v>145.26904833333333</v>
      </c>
      <c r="L40" s="52">
        <f t="shared" si="9"/>
        <v>373.361753</v>
      </c>
      <c r="M40" s="53">
        <f t="shared" si="9"/>
        <v>1851.6831600000003</v>
      </c>
      <c r="N40" s="53">
        <f aca="true" t="shared" si="10" ref="N40:N59">SUM(D40:M40)</f>
        <v>105847.47204141668</v>
      </c>
      <c r="O40" s="50">
        <f>O41+O53+O56+O59+O60</f>
        <v>-18273.541292763337</v>
      </c>
      <c r="P40" s="53">
        <f aca="true" t="shared" si="11" ref="P40:P59">N40+O40</f>
        <v>87573.93074865334</v>
      </c>
      <c r="Q40" s="50">
        <f>Q41+Q53+Q56+Q59+Q60</f>
        <v>-1918.1088210000003</v>
      </c>
      <c r="R40" s="92">
        <f aca="true" t="shared" si="12" ref="R40:R56">P40+Q40</f>
        <v>85655.82192765333</v>
      </c>
      <c r="S40" s="53">
        <f aca="true" t="shared" si="13" ref="S40:S59">R40/$R$5*100</f>
        <v>12.92393306380554</v>
      </c>
    </row>
    <row r="41" spans="3:19" ht="19.5" customHeight="1">
      <c r="C41" s="93" t="s">
        <v>81</v>
      </c>
      <c r="D41" s="37">
        <f>SUM(D42:D46)+D52</f>
        <v>43336.011000000006</v>
      </c>
      <c r="E41" s="37">
        <f aca="true" t="shared" si="14" ref="E41:M41">E42+E43+E44+E45+E46+E52</f>
        <v>18647.266606666668</v>
      </c>
      <c r="F41" s="57">
        <f t="shared" si="14"/>
        <v>21608.221</v>
      </c>
      <c r="G41" s="57">
        <f t="shared" si="14"/>
        <v>739.3137389999999</v>
      </c>
      <c r="H41" s="57">
        <f t="shared" si="14"/>
        <v>9386.103545</v>
      </c>
      <c r="I41" s="57">
        <f t="shared" si="14"/>
        <v>0</v>
      </c>
      <c r="J41" s="37">
        <f t="shared" si="14"/>
        <v>5749.890219999999</v>
      </c>
      <c r="K41" s="37">
        <f t="shared" si="14"/>
        <v>145.26904833333333</v>
      </c>
      <c r="L41" s="120">
        <f t="shared" si="14"/>
        <v>373.365409</v>
      </c>
      <c r="M41" s="37">
        <f t="shared" si="14"/>
        <v>480.66564999999997</v>
      </c>
      <c r="N41" s="62">
        <f t="shared" si="10"/>
        <v>100466.10621800002</v>
      </c>
      <c r="O41" s="37">
        <f>O42+O43+O44+O45+O46+O52</f>
        <v>-18212.622252763336</v>
      </c>
      <c r="P41" s="62">
        <f t="shared" si="11"/>
        <v>82253.48396523668</v>
      </c>
      <c r="Q41" s="37">
        <f>Q42+Q43+Q44+Q45+Q46+Q52</f>
        <v>0</v>
      </c>
      <c r="R41" s="88">
        <f t="shared" si="12"/>
        <v>82253.48396523668</v>
      </c>
      <c r="S41" s="62">
        <f t="shared" si="13"/>
        <v>12.410581056934872</v>
      </c>
    </row>
    <row r="42" spans="2:19" ht="23.25" customHeight="1">
      <c r="B42" s="95"/>
      <c r="C42" s="96" t="s">
        <v>82</v>
      </c>
      <c r="D42" s="94">
        <v>8491.213</v>
      </c>
      <c r="E42" s="94">
        <v>8038.397064666667</v>
      </c>
      <c r="F42" s="63">
        <v>69.61</v>
      </c>
      <c r="G42" s="63">
        <v>40.011783</v>
      </c>
      <c r="H42" s="63">
        <v>64.730534</v>
      </c>
      <c r="I42" s="63"/>
      <c r="J42" s="94">
        <v>2907.948621</v>
      </c>
      <c r="K42" s="94">
        <v>0</v>
      </c>
      <c r="L42" s="64"/>
      <c r="M42" s="94">
        <v>107.28787</v>
      </c>
      <c r="N42" s="62">
        <f t="shared" si="10"/>
        <v>19719.198872666668</v>
      </c>
      <c r="O42" s="77"/>
      <c r="P42" s="62">
        <f t="shared" si="11"/>
        <v>19719.198872666668</v>
      </c>
      <c r="Q42" s="77"/>
      <c r="R42" s="88">
        <f t="shared" si="12"/>
        <v>19719.198872666668</v>
      </c>
      <c r="S42" s="62">
        <f t="shared" si="13"/>
        <v>2.975274774871285</v>
      </c>
    </row>
    <row r="43" spans="2:19" ht="23.25" customHeight="1">
      <c r="B43" s="95"/>
      <c r="C43" s="96" t="s">
        <v>83</v>
      </c>
      <c r="D43" s="94">
        <v>1816.566</v>
      </c>
      <c r="E43" s="94">
        <v>5955.783109</v>
      </c>
      <c r="F43" s="63">
        <v>158.597</v>
      </c>
      <c r="G43" s="63">
        <v>18.238</v>
      </c>
      <c r="H43" s="63">
        <v>8776.234</v>
      </c>
      <c r="I43" s="63">
        <v>0</v>
      </c>
      <c r="J43" s="64">
        <v>1883.165675</v>
      </c>
      <c r="K43" s="64">
        <v>0</v>
      </c>
      <c r="L43" s="64">
        <v>9.056624</v>
      </c>
      <c r="M43" s="64">
        <v>347.05854999999997</v>
      </c>
      <c r="N43" s="62">
        <f t="shared" si="10"/>
        <v>18964.698958</v>
      </c>
      <c r="O43" s="71">
        <v>-4376.338291</v>
      </c>
      <c r="P43" s="62">
        <f t="shared" si="11"/>
        <v>14588.360667</v>
      </c>
      <c r="Q43" s="77"/>
      <c r="R43" s="88">
        <f t="shared" si="12"/>
        <v>14588.360667</v>
      </c>
      <c r="S43" s="62">
        <f t="shared" si="13"/>
        <v>2.2011229654676066</v>
      </c>
    </row>
    <row r="44" spans="2:19" ht="17.25" customHeight="1">
      <c r="B44" s="95"/>
      <c r="C44" s="96" t="s">
        <v>84</v>
      </c>
      <c r="D44" s="94">
        <v>3968.476</v>
      </c>
      <c r="E44" s="94">
        <v>258.710281</v>
      </c>
      <c r="F44" s="63">
        <v>3.533</v>
      </c>
      <c r="G44" s="63">
        <v>0.105</v>
      </c>
      <c r="H44" s="63">
        <v>1.800523</v>
      </c>
      <c r="I44" s="63">
        <v>0</v>
      </c>
      <c r="J44" s="64">
        <v>0.874749</v>
      </c>
      <c r="K44" s="64">
        <v>0</v>
      </c>
      <c r="L44" s="94">
        <v>364.308785</v>
      </c>
      <c r="M44" s="64">
        <v>26.319229999999997</v>
      </c>
      <c r="N44" s="62">
        <f t="shared" si="10"/>
        <v>4624.127568</v>
      </c>
      <c r="O44" s="71">
        <v>-84.51115868000001</v>
      </c>
      <c r="P44" s="62">
        <f t="shared" si="11"/>
        <v>4539.61640932</v>
      </c>
      <c r="Q44" s="77"/>
      <c r="R44" s="88">
        <f t="shared" si="12"/>
        <v>4539.61640932</v>
      </c>
      <c r="S44" s="62">
        <f t="shared" si="13"/>
        <v>0.6849470040572204</v>
      </c>
    </row>
    <row r="45" spans="2:19" ht="18.75" customHeight="1">
      <c r="B45" s="95"/>
      <c r="C45" s="96" t="s">
        <v>85</v>
      </c>
      <c r="D45" s="94">
        <v>1925.295</v>
      </c>
      <c r="E45" s="94">
        <v>829.930501</v>
      </c>
      <c r="F45" s="63"/>
      <c r="G45" s="63">
        <v>0.702</v>
      </c>
      <c r="H45" s="63"/>
      <c r="I45" s="63"/>
      <c r="J45" s="64"/>
      <c r="K45" s="94">
        <v>0</v>
      </c>
      <c r="L45" s="88"/>
      <c r="M45" s="94"/>
      <c r="N45" s="62">
        <f t="shared" si="10"/>
        <v>2755.927501</v>
      </c>
      <c r="O45" s="77"/>
      <c r="P45" s="62">
        <f t="shared" si="11"/>
        <v>2755.927501</v>
      </c>
      <c r="Q45" s="77"/>
      <c r="R45" s="88">
        <f t="shared" si="12"/>
        <v>2755.927501</v>
      </c>
      <c r="S45" s="62">
        <f t="shared" si="13"/>
        <v>0.41582021805485775</v>
      </c>
    </row>
    <row r="46" spans="2:19" ht="26.25" customHeight="1">
      <c r="B46" s="95"/>
      <c r="C46" s="97" t="s">
        <v>86</v>
      </c>
      <c r="D46" s="88">
        <f>SUM(D47:D51)</f>
        <v>26166.843000000004</v>
      </c>
      <c r="E46" s="88">
        <f aca="true" t="shared" si="15" ref="E46:M46">E47+E48+E50+E51+E49</f>
        <v>3564.445651</v>
      </c>
      <c r="F46" s="98">
        <f t="shared" si="15"/>
        <v>21376.481</v>
      </c>
      <c r="G46" s="98">
        <f t="shared" si="15"/>
        <v>680.256956</v>
      </c>
      <c r="H46" s="98">
        <f t="shared" si="15"/>
        <v>543.338488</v>
      </c>
      <c r="I46" s="98">
        <f t="shared" si="15"/>
        <v>0</v>
      </c>
      <c r="J46" s="88">
        <f t="shared" si="15"/>
        <v>941.644008</v>
      </c>
      <c r="K46" s="88">
        <f t="shared" si="15"/>
        <v>145.26904833333333</v>
      </c>
      <c r="L46" s="88"/>
      <c r="M46" s="88">
        <f t="shared" si="15"/>
        <v>0</v>
      </c>
      <c r="N46" s="62">
        <f t="shared" si="10"/>
        <v>53418.27815133334</v>
      </c>
      <c r="O46" s="88">
        <f>O47+O48+O50+O51+O49</f>
        <v>-12939.413313083336</v>
      </c>
      <c r="P46" s="62">
        <f t="shared" si="11"/>
        <v>40478.86483825</v>
      </c>
      <c r="Q46" s="88">
        <f>Q47+Q48+Q50+Q51+Q49</f>
        <v>0</v>
      </c>
      <c r="R46" s="88">
        <f t="shared" si="12"/>
        <v>40478.86483825</v>
      </c>
      <c r="S46" s="62">
        <f t="shared" si="13"/>
        <v>6.10753744340034</v>
      </c>
    </row>
    <row r="47" spans="2:19" ht="32.25" customHeight="1">
      <c r="B47" s="95"/>
      <c r="C47" s="99" t="s">
        <v>87</v>
      </c>
      <c r="D47" s="94">
        <v>11502.982</v>
      </c>
      <c r="E47" s="64">
        <v>246.33973900000012</v>
      </c>
      <c r="F47" s="100">
        <v>0.026</v>
      </c>
      <c r="G47" s="100">
        <v>168.866</v>
      </c>
      <c r="H47" s="100"/>
      <c r="I47" s="100">
        <v>0</v>
      </c>
      <c r="J47" s="94">
        <v>409.399618</v>
      </c>
      <c r="K47" s="94"/>
      <c r="L47" s="37"/>
      <c r="M47" s="64"/>
      <c r="N47" s="62">
        <f t="shared" si="10"/>
        <v>12327.613357</v>
      </c>
      <c r="O47" s="71">
        <v>-11929.451541000002</v>
      </c>
      <c r="P47" s="62">
        <f t="shared" si="11"/>
        <v>398.161815999998</v>
      </c>
      <c r="Q47" s="77"/>
      <c r="R47" s="88">
        <f t="shared" si="12"/>
        <v>398.161815999998</v>
      </c>
      <c r="S47" s="62">
        <f t="shared" si="13"/>
        <v>0.060075503833160265</v>
      </c>
    </row>
    <row r="48" spans="2:19" ht="15.75">
      <c r="B48" s="95"/>
      <c r="C48" s="101" t="s">
        <v>88</v>
      </c>
      <c r="D48" s="94">
        <v>5723.6</v>
      </c>
      <c r="E48" s="64">
        <v>220.79910266666667</v>
      </c>
      <c r="F48" s="63">
        <v>0</v>
      </c>
      <c r="G48" s="63">
        <v>0.024956</v>
      </c>
      <c r="H48" s="63"/>
      <c r="I48" s="63"/>
      <c r="J48" s="64">
        <v>110.221012</v>
      </c>
      <c r="K48" s="102">
        <v>0.6468233333333333</v>
      </c>
      <c r="L48" s="64"/>
      <c r="M48" s="64"/>
      <c r="N48" s="62">
        <f t="shared" si="10"/>
        <v>6055.291894000001</v>
      </c>
      <c r="O48" s="71">
        <v>-273.4508870833333</v>
      </c>
      <c r="P48" s="62">
        <f t="shared" si="11"/>
        <v>5781.8410069166675</v>
      </c>
      <c r="Q48" s="77"/>
      <c r="R48" s="88">
        <f t="shared" si="12"/>
        <v>5781.8410069166675</v>
      </c>
      <c r="S48" s="62">
        <f t="shared" si="13"/>
        <v>0.8723765002461895</v>
      </c>
    </row>
    <row r="49" spans="2:19" ht="38.25" customHeight="1">
      <c r="B49" s="95"/>
      <c r="C49" s="74" t="s">
        <v>89</v>
      </c>
      <c r="D49" s="94">
        <v>2410.078</v>
      </c>
      <c r="E49" s="64">
        <v>1441.5606449999998</v>
      </c>
      <c r="F49" s="64">
        <v>0.134</v>
      </c>
      <c r="G49" s="64">
        <v>20.405</v>
      </c>
      <c r="H49" s="64">
        <v>20.611488</v>
      </c>
      <c r="I49" s="63"/>
      <c r="J49" s="64">
        <v>217.119607</v>
      </c>
      <c r="K49" s="64">
        <v>144.622225</v>
      </c>
      <c r="L49" s="64"/>
      <c r="M49" s="64"/>
      <c r="N49" s="62">
        <f t="shared" si="10"/>
        <v>4254.530965</v>
      </c>
      <c r="O49" s="71">
        <v>-736.5108849999999</v>
      </c>
      <c r="P49" s="62">
        <f t="shared" si="11"/>
        <v>3518.0200800000002</v>
      </c>
      <c r="Q49" s="77">
        <v>0</v>
      </c>
      <c r="R49" s="62">
        <f t="shared" si="12"/>
        <v>3518.0200800000002</v>
      </c>
      <c r="S49" s="62">
        <f t="shared" si="13"/>
        <v>0.5308063714506865</v>
      </c>
    </row>
    <row r="50" spans="2:19" ht="15.75">
      <c r="B50" s="95"/>
      <c r="C50" s="101" t="s">
        <v>90</v>
      </c>
      <c r="D50" s="94">
        <v>5669.279</v>
      </c>
      <c r="E50" s="64">
        <v>1340.98953</v>
      </c>
      <c r="F50" s="63">
        <v>21376.321</v>
      </c>
      <c r="G50" s="63">
        <v>482.522</v>
      </c>
      <c r="H50" s="63">
        <v>522.727</v>
      </c>
      <c r="I50" s="63"/>
      <c r="J50" s="64">
        <v>24.30976</v>
      </c>
      <c r="K50" s="64"/>
      <c r="L50" s="64"/>
      <c r="M50" s="64"/>
      <c r="N50" s="62">
        <f t="shared" si="10"/>
        <v>29416.14829</v>
      </c>
      <c r="O50" s="77"/>
      <c r="P50" s="62">
        <f t="shared" si="11"/>
        <v>29416.14829</v>
      </c>
      <c r="Q50" s="77"/>
      <c r="R50" s="88">
        <f t="shared" si="12"/>
        <v>29416.14829</v>
      </c>
      <c r="S50" s="62">
        <f t="shared" si="13"/>
        <v>4.4383711806074215</v>
      </c>
    </row>
    <row r="51" spans="2:19" ht="15.75">
      <c r="B51" s="95"/>
      <c r="C51" s="101" t="s">
        <v>91</v>
      </c>
      <c r="D51" s="94">
        <v>860.904</v>
      </c>
      <c r="E51" s="64">
        <v>314.7566343333333</v>
      </c>
      <c r="F51" s="63">
        <v>0</v>
      </c>
      <c r="G51" s="63">
        <v>8.439</v>
      </c>
      <c r="H51" s="63">
        <v>0</v>
      </c>
      <c r="I51" s="63"/>
      <c r="J51" s="64">
        <v>180.594011</v>
      </c>
      <c r="K51" s="64">
        <v>0</v>
      </c>
      <c r="L51" s="62">
        <v>0</v>
      </c>
      <c r="M51" s="64"/>
      <c r="N51" s="62">
        <f t="shared" si="10"/>
        <v>1364.6936453333333</v>
      </c>
      <c r="O51" s="77"/>
      <c r="P51" s="62">
        <f t="shared" si="11"/>
        <v>1364.6936453333333</v>
      </c>
      <c r="Q51" s="77"/>
      <c r="R51" s="88">
        <f t="shared" si="12"/>
        <v>1364.6936453333333</v>
      </c>
      <c r="S51" s="62">
        <f t="shared" si="13"/>
        <v>0.20590788726288245</v>
      </c>
    </row>
    <row r="52" spans="2:19" s="77" customFormat="1" ht="31.5" customHeight="1">
      <c r="B52" s="103"/>
      <c r="C52" s="104" t="s">
        <v>92</v>
      </c>
      <c r="D52" s="94">
        <v>967.618</v>
      </c>
      <c r="E52" s="64">
        <v>0</v>
      </c>
      <c r="F52" s="63">
        <v>0</v>
      </c>
      <c r="G52" s="63"/>
      <c r="H52" s="63"/>
      <c r="I52" s="63">
        <v>0</v>
      </c>
      <c r="J52" s="64">
        <v>16.257167</v>
      </c>
      <c r="K52" s="62">
        <v>0</v>
      </c>
      <c r="L52" s="62"/>
      <c r="M52" s="64"/>
      <c r="N52" s="62">
        <f t="shared" si="10"/>
        <v>983.875167</v>
      </c>
      <c r="O52" s="71">
        <v>-812.35949</v>
      </c>
      <c r="P52" s="62">
        <f t="shared" si="11"/>
        <v>171.51567699999998</v>
      </c>
      <c r="R52" s="88">
        <f t="shared" si="12"/>
        <v>171.51567699999998</v>
      </c>
      <c r="S52" s="62">
        <f t="shared" si="13"/>
        <v>0.025878651083560033</v>
      </c>
    </row>
    <row r="53" spans="2:19" ht="19.5" customHeight="1">
      <c r="B53" s="95"/>
      <c r="C53" s="93" t="s">
        <v>93</v>
      </c>
      <c r="D53" s="62">
        <f>SUM(D54:D55)</f>
        <v>419.266</v>
      </c>
      <c r="E53" s="62">
        <f aca="true" t="shared" si="16" ref="E53:M53">E54+E55</f>
        <v>2064.0630076666666</v>
      </c>
      <c r="F53" s="105">
        <f t="shared" si="16"/>
        <v>1.138674</v>
      </c>
      <c r="G53" s="105">
        <f t="shared" si="16"/>
        <v>0.308</v>
      </c>
      <c r="H53" s="105">
        <f t="shared" si="16"/>
        <v>0</v>
      </c>
      <c r="I53" s="105">
        <f t="shared" si="16"/>
        <v>0</v>
      </c>
      <c r="J53" s="62">
        <f t="shared" si="16"/>
        <v>191.99175</v>
      </c>
      <c r="K53" s="62">
        <f t="shared" si="16"/>
        <v>0</v>
      </c>
      <c r="L53" s="64">
        <f t="shared" si="16"/>
        <v>0</v>
      </c>
      <c r="M53" s="62">
        <f t="shared" si="16"/>
        <v>1194.0938000000003</v>
      </c>
      <c r="N53" s="62">
        <f t="shared" si="10"/>
        <v>3870.8612316666668</v>
      </c>
      <c r="O53" s="62">
        <f>O54+O55</f>
        <v>-21.89</v>
      </c>
      <c r="P53" s="62">
        <f t="shared" si="11"/>
        <v>3848.971231666667</v>
      </c>
      <c r="Q53" s="77">
        <f>Q54+Q55</f>
        <v>0</v>
      </c>
      <c r="R53" s="88">
        <f t="shared" si="12"/>
        <v>3848.971231666667</v>
      </c>
      <c r="S53" s="62">
        <f t="shared" si="13"/>
        <v>0.5807409869300868</v>
      </c>
    </row>
    <row r="54" spans="2:19" ht="19.5" customHeight="1">
      <c r="B54" s="95"/>
      <c r="C54" s="101" t="s">
        <v>94</v>
      </c>
      <c r="D54" s="64">
        <v>419.266</v>
      </c>
      <c r="E54" s="94">
        <v>1995.9818646666668</v>
      </c>
      <c r="F54" s="63">
        <v>1.138674</v>
      </c>
      <c r="G54" s="63">
        <v>0.308</v>
      </c>
      <c r="H54" s="63"/>
      <c r="I54" s="63">
        <v>0</v>
      </c>
      <c r="J54" s="64">
        <v>191.99175</v>
      </c>
      <c r="K54" s="64">
        <v>0</v>
      </c>
      <c r="L54" s="62">
        <v>0</v>
      </c>
      <c r="M54" s="94">
        <v>1194.0938000000003</v>
      </c>
      <c r="N54" s="62">
        <f t="shared" si="10"/>
        <v>3802.7800886666673</v>
      </c>
      <c r="O54" s="62">
        <v>-21.89</v>
      </c>
      <c r="P54" s="62">
        <f t="shared" si="11"/>
        <v>3780.8900886666675</v>
      </c>
      <c r="Q54" s="77"/>
      <c r="R54" s="88">
        <f t="shared" si="12"/>
        <v>3780.8900886666675</v>
      </c>
      <c r="S54" s="62">
        <f t="shared" si="13"/>
        <v>0.5704687588989026</v>
      </c>
    </row>
    <row r="55" spans="2:19" ht="19.5" customHeight="1">
      <c r="B55" s="95"/>
      <c r="C55" s="101" t="s">
        <v>95</v>
      </c>
      <c r="D55" s="64">
        <v>0</v>
      </c>
      <c r="E55" s="94">
        <v>68.081143</v>
      </c>
      <c r="F55" s="100"/>
      <c r="G55" s="100"/>
      <c r="H55" s="100"/>
      <c r="I55" s="100"/>
      <c r="J55" s="64">
        <v>0</v>
      </c>
      <c r="K55" s="62"/>
      <c r="L55" s="62"/>
      <c r="M55" s="94"/>
      <c r="N55" s="62">
        <f t="shared" si="10"/>
        <v>68.081143</v>
      </c>
      <c r="O55" s="77"/>
      <c r="P55" s="62">
        <f t="shared" si="11"/>
        <v>68.081143</v>
      </c>
      <c r="Q55" s="77">
        <v>0</v>
      </c>
      <c r="R55" s="88">
        <f t="shared" si="12"/>
        <v>68.081143</v>
      </c>
      <c r="S55" s="62">
        <f t="shared" si="13"/>
        <v>0.010272228031184319</v>
      </c>
    </row>
    <row r="56" spans="2:19" ht="23.25" customHeight="1">
      <c r="B56" s="95"/>
      <c r="C56" s="93" t="s">
        <v>77</v>
      </c>
      <c r="D56" s="88">
        <f>D57+D58</f>
        <v>1162.7429000000002</v>
      </c>
      <c r="E56" s="88">
        <f>E57+E58</f>
        <v>615.3127059999999</v>
      </c>
      <c r="F56" s="100">
        <v>0</v>
      </c>
      <c r="G56" s="100">
        <v>0</v>
      </c>
      <c r="H56" s="100"/>
      <c r="I56" s="100"/>
      <c r="J56" s="88">
        <f>J57+J58</f>
        <v>2.158545</v>
      </c>
      <c r="K56" s="62"/>
      <c r="L56" s="62">
        <f>L57+L58</f>
        <v>0</v>
      </c>
      <c r="M56" s="88">
        <f>M57+M58</f>
        <v>176.92371</v>
      </c>
      <c r="N56" s="62">
        <f t="shared" si="10"/>
        <v>1957.1378610000002</v>
      </c>
      <c r="O56" s="88">
        <f>O57+O58</f>
        <v>-39.02904</v>
      </c>
      <c r="P56" s="62">
        <f t="shared" si="11"/>
        <v>1918.1088210000003</v>
      </c>
      <c r="Q56" s="88">
        <f>Q57+Q58</f>
        <v>-1918.1088210000003</v>
      </c>
      <c r="R56" s="88">
        <f t="shared" si="12"/>
        <v>0</v>
      </c>
      <c r="S56" s="62">
        <f t="shared" si="13"/>
        <v>0</v>
      </c>
    </row>
    <row r="57" spans="2:19" ht="15.75">
      <c r="B57" s="95"/>
      <c r="C57" s="106" t="s">
        <v>96</v>
      </c>
      <c r="D57" s="107">
        <v>96.5649</v>
      </c>
      <c r="E57" s="94">
        <v>0</v>
      </c>
      <c r="F57" s="100">
        <v>0</v>
      </c>
      <c r="G57" s="100">
        <v>0</v>
      </c>
      <c r="H57" s="100"/>
      <c r="I57" s="100">
        <v>0</v>
      </c>
      <c r="J57" s="94"/>
      <c r="K57" s="62"/>
      <c r="L57" s="62"/>
      <c r="M57" s="94"/>
      <c r="N57" s="108">
        <f t="shared" si="10"/>
        <v>96.5649</v>
      </c>
      <c r="O57" s="77"/>
      <c r="P57" s="62">
        <f t="shared" si="11"/>
        <v>96.5649</v>
      </c>
      <c r="Q57" s="109">
        <f>-P57</f>
        <v>-96.5649</v>
      </c>
      <c r="R57" s="88"/>
      <c r="S57" s="62">
        <f t="shared" si="13"/>
        <v>0</v>
      </c>
    </row>
    <row r="58" spans="2:19" ht="19.5" customHeight="1">
      <c r="B58" s="95"/>
      <c r="C58" s="106" t="s">
        <v>97</v>
      </c>
      <c r="D58" s="94">
        <v>1066.178</v>
      </c>
      <c r="E58" s="94">
        <v>615.3127059999999</v>
      </c>
      <c r="F58" s="100">
        <v>0</v>
      </c>
      <c r="G58" s="100">
        <v>0</v>
      </c>
      <c r="H58" s="100"/>
      <c r="I58" s="100">
        <v>0</v>
      </c>
      <c r="J58" s="94">
        <v>2.158545</v>
      </c>
      <c r="K58" s="62"/>
      <c r="L58" s="62"/>
      <c r="M58" s="94">
        <v>176.92371</v>
      </c>
      <c r="N58" s="62">
        <f t="shared" si="10"/>
        <v>1860.572961</v>
      </c>
      <c r="O58" s="71">
        <v>-39.02904</v>
      </c>
      <c r="P58" s="62">
        <f t="shared" si="11"/>
        <v>1821.5439210000002</v>
      </c>
      <c r="Q58" s="77">
        <f>-P58</f>
        <v>-1821.5439210000002</v>
      </c>
      <c r="R58" s="88">
        <f>P58+Q58</f>
        <v>0</v>
      </c>
      <c r="S58" s="62">
        <f t="shared" si="13"/>
        <v>0</v>
      </c>
    </row>
    <row r="59" spans="2:19" ht="34.5" customHeight="1">
      <c r="B59" s="95"/>
      <c r="C59" s="110" t="s">
        <v>98</v>
      </c>
      <c r="D59" s="94">
        <v>-328.723</v>
      </c>
      <c r="E59" s="94">
        <v>-78.35264825</v>
      </c>
      <c r="F59" s="100">
        <v>-16.462</v>
      </c>
      <c r="G59" s="100">
        <v>-7.542</v>
      </c>
      <c r="H59" s="100">
        <v>-9.74232</v>
      </c>
      <c r="I59" s="100">
        <v>0</v>
      </c>
      <c r="J59" s="100">
        <v>-5.807645</v>
      </c>
      <c r="K59" s="62"/>
      <c r="L59" s="94">
        <v>-0.003656</v>
      </c>
      <c r="M59" s="94"/>
      <c r="N59" s="62">
        <f t="shared" si="10"/>
        <v>-446.63326924999996</v>
      </c>
      <c r="O59" s="77"/>
      <c r="P59" s="62">
        <f t="shared" si="11"/>
        <v>-446.63326924999996</v>
      </c>
      <c r="Q59" s="77"/>
      <c r="R59" s="88">
        <f>P59+Q59</f>
        <v>-446.63326924999996</v>
      </c>
      <c r="S59" s="62">
        <f t="shared" si="13"/>
        <v>-0.06738898005941737</v>
      </c>
    </row>
    <row r="60" spans="3:19" ht="12" customHeight="1">
      <c r="C60" s="110"/>
      <c r="D60" s="94"/>
      <c r="E60" s="94"/>
      <c r="F60" s="100"/>
      <c r="G60" s="100"/>
      <c r="H60" s="100"/>
      <c r="I60" s="100"/>
      <c r="J60" s="37"/>
      <c r="K60" s="62"/>
      <c r="L60" s="94"/>
      <c r="M60" s="94"/>
      <c r="N60" s="62"/>
      <c r="O60" s="77"/>
      <c r="P60" s="62"/>
      <c r="Q60" s="77"/>
      <c r="R60" s="88"/>
      <c r="S60" s="62"/>
    </row>
    <row r="61" spans="3:19" ht="26.25" customHeight="1" thickBot="1">
      <c r="C61" s="111" t="s">
        <v>99</v>
      </c>
      <c r="D61" s="112">
        <f aca="true" t="shared" si="17" ref="D61:M61">D15-D40</f>
        <v>-7014.915735000017</v>
      </c>
      <c r="E61" s="112">
        <f t="shared" si="17"/>
        <v>2174.161650999995</v>
      </c>
      <c r="F61" s="113">
        <f t="shared" si="17"/>
        <v>205.93146599999454</v>
      </c>
      <c r="G61" s="113">
        <f t="shared" si="17"/>
        <v>89.1744900000001</v>
      </c>
      <c r="H61" s="113">
        <f t="shared" si="17"/>
        <v>-264.9962250000026</v>
      </c>
      <c r="I61" s="113">
        <f t="shared" si="17"/>
        <v>0</v>
      </c>
      <c r="J61" s="112">
        <f t="shared" si="17"/>
        <v>1104.7345240000004</v>
      </c>
      <c r="K61" s="112">
        <f t="shared" si="17"/>
        <v>0</v>
      </c>
      <c r="L61" s="112">
        <f t="shared" si="17"/>
        <v>132.24924699999997</v>
      </c>
      <c r="M61" s="112">
        <f t="shared" si="17"/>
        <v>191.30489999999986</v>
      </c>
      <c r="N61" s="112">
        <f>SUM(D61:M61)</f>
        <v>-3382.3556820000294</v>
      </c>
      <c r="O61" s="114">
        <f>O15-O40</f>
        <v>0</v>
      </c>
      <c r="P61" s="112">
        <f>P15-P40</f>
        <v>-3382.355681999994</v>
      </c>
      <c r="Q61" s="112">
        <f>Q15-Q40</f>
        <v>1801.9688210000002</v>
      </c>
      <c r="R61" s="112">
        <f>R15-R40</f>
        <v>-1580.3868609999918</v>
      </c>
      <c r="S61" s="115">
        <f>R61/$R$5*100</f>
        <v>-0.2384521395840771</v>
      </c>
    </row>
    <row r="62" spans="4:19" ht="19.5" customHeight="1" thickTop="1">
      <c r="D62" s="116"/>
      <c r="E62" s="117"/>
      <c r="F62" s="17"/>
      <c r="G62" s="17"/>
      <c r="H62" s="17"/>
      <c r="I62" s="17"/>
      <c r="J62" s="116"/>
      <c r="K62" s="116"/>
      <c r="L62" s="116"/>
      <c r="M62" s="116"/>
      <c r="N62" s="118"/>
      <c r="O62" s="116"/>
      <c r="P62" s="118"/>
      <c r="Q62" s="116"/>
      <c r="R62" s="118"/>
      <c r="S62" s="119"/>
    </row>
  </sheetData>
  <sheetProtection/>
  <mergeCells count="6">
    <mergeCell ref="C3:S3"/>
    <mergeCell ref="O2:S2"/>
    <mergeCell ref="S11:S13"/>
    <mergeCell ref="R11:R13"/>
    <mergeCell ref="R7:S10"/>
    <mergeCell ref="C4:S4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39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51667042</cp:lastModifiedBy>
  <cp:lastPrinted>2014-06-24T12:06:50Z</cp:lastPrinted>
  <dcterms:created xsi:type="dcterms:W3CDTF">2014-06-24T10:10:21Z</dcterms:created>
  <dcterms:modified xsi:type="dcterms:W3CDTF">2014-06-24T12:07:11Z</dcterms:modified>
  <cp:category/>
  <cp:version/>
  <cp:contentType/>
  <cp:contentStatus/>
</cp:coreProperties>
</file>