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020" windowHeight="10056" activeTab="0"/>
  </bookViews>
  <sheets>
    <sheet name="mai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'[18]data input'!#REF!</definedName>
    <definedName name="___bas2">'[18]data input'!#REF!</definedName>
    <definedName name="___bas3">'[18]data input'!#REF!</definedName>
    <definedName name="___BOP2">'[27]BoP'!#REF!</definedName>
    <definedName name="___CPI98">'[33]REER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'[19]Annual Tables'!#REF!</definedName>
    <definedName name="___PAG2">'[19]Index'!#REF!</definedName>
    <definedName name="___PAG3">'[19]Index'!#REF!</definedName>
    <definedName name="___PAG4">'[19]Index'!#REF!</definedName>
    <definedName name="___PAG5">'[19]Index'!#REF!</definedName>
    <definedName name="___PAG6">'[19]Index'!#REF!</definedName>
    <definedName name="___PPI97">'[33]REER Forecast'!#REF!</definedName>
    <definedName name="___RES2">'[27]RES'!#REF!</definedName>
    <definedName name="___rge1">#REF!</definedName>
    <definedName name="___som1">'[18]data input'!#REF!</definedName>
    <definedName name="___som2">'[18]data input'!#REF!</definedName>
    <definedName name="___som3">'[18]data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'[91]EU2DBase'!#REF!</definedName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_bas1">'[18]data input'!#REF!</definedName>
    <definedName name="__bas2">'[18]data input'!#REF!</definedName>
    <definedName name="__bas3">'[18]data input'!#REF!</definedName>
    <definedName name="__BOP1">#REF!</definedName>
    <definedName name="__BOP2">'[27]BoP'!#REF!</definedName>
    <definedName name="__CPI98">'[33]REER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'[19]Annual Tables'!#REF!</definedName>
    <definedName name="__PAG2">'[19]Index'!#REF!</definedName>
    <definedName name="__PAG3">'[19]Index'!#REF!</definedName>
    <definedName name="__PAG4">'[19]Index'!#REF!</definedName>
    <definedName name="__PAG5">'[19]Index'!#REF!</definedName>
    <definedName name="__PAG6">'[19]Index'!#REF!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'[33]REER Forecast'!#REF!</definedName>
    <definedName name="__prt1">#REF!</definedName>
    <definedName name="__prt2">#REF!</definedName>
    <definedName name="__rep1">#REF!</definedName>
    <definedName name="__rep2">#REF!</definedName>
    <definedName name="__RES2">'[27]RES'!#REF!</definedName>
    <definedName name="__rge1">#REF!</definedName>
    <definedName name="__s92">NA()</definedName>
    <definedName name="__som1">'[18]data input'!#REF!</definedName>
    <definedName name="__som2">'[18]data input'!#REF!</definedName>
    <definedName name="__som3">'[18]data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'[91]EU2DBase'!$C$1:$F$196</definedName>
    <definedName name="__UKR2">'[91]EU2DBase'!$G$1:$U$196</definedName>
    <definedName name="__UKR3">'[91]EU2DBase'!#REF!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'[17]INT_RATES_old'!$A$1:$I$34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'[91]EU2DBase'!$C$1:$F$196</definedName>
    <definedName name="_UKR2">'[91]EU2DBase'!$G$1:$U$196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'[90]Index'!$C$21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'mai 2015'!$C$2:$S$64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'mai 2015'!$7:$13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att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<sst xmlns="http://schemas.openxmlformats.org/spreadsheetml/2006/main" count="111" uniqueCount="103">
  <si>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 CONSOLIDAT </t>
  </si>
  <si>
    <t xml:space="preserve">Realizari  01.01 - 31.05.2015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</si>
  <si>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</si>
  <si>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</si>
  <si>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</si>
  <si>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</si>
  <si>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</si>
  <si>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</si>
  <si>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</si>
  <si>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</si>
  <si>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</si>
  <si>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</si>
  <si>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</si>
  <si>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</si>
  <si>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</si>
  <si>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</si>
  <si>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</si>
  <si>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</si>
  <si>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</si>
  <si>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</si>
  <si>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</si>
  <si>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</si>
  <si>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</si>
  <si>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</si>
  <si>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</si>
  <si>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</si>
  <si>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</si>
  <si>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</si>
  <si>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</si>
  <si>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</si>
  <si>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</si>
  <si>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</si>
  <si>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</si>
  <si>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</si>
  <si>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</si>
  <si>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</si>
  <si>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</si>
  <si>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</si>
  <si>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</si>
  <si>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</si>
  <si>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</si>
  <si>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</si>
  <si>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</si>
  <si>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</si>
  <si>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</si>
  <si>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</si>
  <si>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</si>
  <si>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</si>
  <si>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</si>
  <si>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</si>
  <si>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</si>
  <si>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</si>
  <si>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</si>
  <si>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</si>
  <si>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</t>
  </si>
  <si>
    <t xml:space="preserve"> nationale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</si>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</sst>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mmm\-yy;@"/>
    <numFmt numFmtId="220" formatCode="[&gt;=0]#,##0.0;[&lt;=0]\-#,##0.0;?0.0"/>
    <numFmt numFmtId="221" formatCode="[Black]#,##0;[Black]\-#,##0;;"/>
    <numFmt numFmtId="222" formatCode="#,##0.00_);\(#,##0.00\)"/>
    <numFmt numFmtId="223" formatCode="_-* #,##0.000\ _l_e_i_-;\-* #,##0.000\ _l_e_i_-;_-* &quot;-&quot;??\ _l_e_i_-;_-@_-"/>
  </numFmts>
  <fonts count="8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43" fontId="0" fillId="0" borderId="0" applyFill="0" applyBorder="0" applyAlignment="0" applyProtection="0"/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41" fontId="0" fillId="0" borderId="0" applyFill="0" applyBorder="0" applyAlignment="0" applyProtection="0"/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181" fontId="35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9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0" fontId="1" fillId="0" borderId="0" applyFill="0" applyBorder="0" applyAlignment="0" applyProtection="0"/>
    <xf numFmtId="220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49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7" fillId="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303" applyNumberFormat="1" applyFont="1" applyFill="1" applyAlignment="1">
      <alignment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30" borderId="0" xfId="0" applyFont="1" applyFill="1" applyBorder="1" applyAlignment="1">
      <alignment horizontal="center" vertical="top" wrapText="1"/>
    </xf>
    <xf numFmtId="166" fontId="72" fillId="30" borderId="0" xfId="0" applyNumberFormat="1" applyFont="1" applyFill="1" applyBorder="1" applyAlignment="1" applyProtection="1">
      <alignment wrapText="1"/>
      <protection locked="0"/>
    </xf>
    <xf numFmtId="166" fontId="72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165" fontId="75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vertical="center"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 applyProtection="1">
      <alignment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5" fillId="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4" fillId="30" borderId="0" xfId="0" applyNumberFormat="1" applyFont="1" applyFill="1" applyAlignment="1" applyProtection="1">
      <alignment horizontal="center" vertical="center"/>
      <protection locked="0"/>
    </xf>
    <xf numFmtId="165" fontId="72" fillId="0" borderId="0" xfId="117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117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165" fontId="79" fillId="30" borderId="0" xfId="0" applyNumberFormat="1" applyFont="1" applyFill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vertical="center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5" fillId="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2" fillId="30" borderId="0" xfId="0" applyNumberFormat="1" applyFont="1" applyFill="1" applyAlignment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165" fontId="72" fillId="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 applyProtection="1">
      <alignment vertical="center"/>
      <protection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>
      <alignment horizontal="left" wrapText="1" indent="1"/>
    </xf>
    <xf numFmtId="165" fontId="72" fillId="0" borderId="0" xfId="0" applyNumberFormat="1" applyFont="1" applyFill="1" applyAlignment="1">
      <alignment horizontal="center" vertical="center"/>
    </xf>
    <xf numFmtId="165" fontId="75" fillId="30" borderId="21" xfId="0" applyNumberFormat="1" applyFont="1" applyFill="1" applyBorder="1" applyAlignment="1" applyProtection="1">
      <alignment horizontal="left" vertical="center"/>
      <protection/>
    </xf>
    <xf numFmtId="165" fontId="75" fillId="30" borderId="21" xfId="0" applyNumberFormat="1" applyFont="1" applyFill="1" applyBorder="1" applyAlignment="1" applyProtection="1">
      <alignment horizontal="center" vertical="center"/>
      <protection locked="0"/>
    </xf>
    <xf numFmtId="165" fontId="74" fillId="30" borderId="21" xfId="0" applyNumberFormat="1" applyFont="1" applyFill="1" applyBorder="1" applyAlignment="1" applyProtection="1">
      <alignment horizontal="center" vertical="center"/>
      <protection locked="0"/>
    </xf>
    <xf numFmtId="4" fontId="75" fillId="0" borderId="21" xfId="0" applyNumberFormat="1" applyFont="1" applyFill="1" applyBorder="1" applyAlignment="1" applyProtection="1">
      <alignment horizontal="center" vertical="center"/>
      <protection locked="0"/>
    </xf>
    <xf numFmtId="165" fontId="75" fillId="30" borderId="21" xfId="0" applyNumberFormat="1" applyFont="1" applyFill="1" applyBorder="1" applyAlignment="1" applyProtection="1">
      <alignment vertical="center"/>
      <protection locked="0"/>
    </xf>
    <xf numFmtId="4" fontId="75" fillId="30" borderId="21" xfId="117" applyNumberFormat="1" applyFont="1" applyFill="1" applyBorder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5" fillId="30" borderId="0" xfId="0" applyNumberFormat="1" applyFont="1" applyFill="1" applyAlignment="1" applyProtection="1">
      <alignment horizontal="right"/>
      <protection locked="0"/>
    </xf>
    <xf numFmtId="166" fontId="75" fillId="30" borderId="0" xfId="0" applyNumberFormat="1" applyFont="1" applyFill="1" applyAlignment="1" applyProtection="1">
      <alignment horizontal="right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vertical="center"/>
    </xf>
    <xf numFmtId="166" fontId="72" fillId="30" borderId="22" xfId="0" applyNumberFormat="1" applyFont="1" applyFill="1" applyBorder="1" applyAlignment="1" applyProtection="1">
      <alignment wrapText="1"/>
      <protection locked="0"/>
    </xf>
    <xf numFmtId="165" fontId="72" fillId="30" borderId="22" xfId="0" applyNumberFormat="1" applyFont="1" applyFill="1" applyBorder="1" applyAlignment="1" applyProtection="1">
      <alignment horizontal="center"/>
      <protection locked="0"/>
    </xf>
    <xf numFmtId="166" fontId="72" fillId="30" borderId="22" xfId="0" applyNumberFormat="1" applyFont="1" applyFill="1" applyBorder="1" applyAlignment="1">
      <alignment horizontal="center" vertical="top" wrapText="1"/>
    </xf>
    <xf numFmtId="0" fontId="72" fillId="30" borderId="22" xfId="0" applyFont="1" applyFill="1" applyBorder="1" applyAlignment="1">
      <alignment horizontal="center" vertical="top" wrapText="1"/>
    </xf>
    <xf numFmtId="165" fontId="75" fillId="30" borderId="22" xfId="0" applyNumberFormat="1" applyFont="1" applyFill="1" applyBorder="1" applyAlignment="1" applyProtection="1">
      <alignment horizontal="center"/>
      <protection locked="0"/>
    </xf>
    <xf numFmtId="165" fontId="72" fillId="30" borderId="22" xfId="0" applyNumberFormat="1" applyFont="1" applyFill="1" applyBorder="1" applyAlignment="1" applyProtection="1">
      <alignment horizontal="center" vertical="top" wrapText="1"/>
      <protection/>
    </xf>
    <xf numFmtId="165" fontId="75" fillId="30" borderId="22" xfId="0" applyNumberFormat="1" applyFont="1" applyFill="1" applyBorder="1" applyAlignment="1" applyProtection="1">
      <alignment vertical="center"/>
      <protection locked="0"/>
    </xf>
    <xf numFmtId="166" fontId="75" fillId="30" borderId="22" xfId="0" applyNumberFormat="1" applyFont="1" applyFill="1" applyBorder="1" applyAlignment="1" applyProtection="1">
      <alignment horizontal="center" vertical="center" wrapText="1"/>
      <protection locked="0"/>
    </xf>
    <xf numFmtId="171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right" vertical="center"/>
      <protection locked="0"/>
    </xf>
    <xf numFmtId="171" fontId="72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>
      <alignment horizontal="center" vertical="top" wrapText="1"/>
    </xf>
    <xf numFmtId="171" fontId="78" fillId="30" borderId="22" xfId="0" applyNumberFormat="1" applyFont="1" applyFill="1" applyBorder="1" applyAlignment="1" applyProtection="1">
      <alignment horizontal="center"/>
      <protection locked="0"/>
    </xf>
    <xf numFmtId="165" fontId="75" fillId="30" borderId="22" xfId="0" applyNumberFormat="1" applyFont="1" applyFill="1" applyBorder="1" applyAlignment="1" applyProtection="1">
      <alignment horizontal="right" vertical="center"/>
      <protection locked="0"/>
    </xf>
    <xf numFmtId="171" fontId="72" fillId="30" borderId="22" xfId="0" applyNumberFormat="1" applyFont="1" applyFill="1" applyBorder="1" applyAlignment="1">
      <alignment horizontal="center" vertical="top" wrapText="1"/>
    </xf>
    <xf numFmtId="165" fontId="72" fillId="30" borderId="22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5" fillId="30" borderId="0" xfId="0" applyNumberFormat="1" applyFont="1" applyFill="1" applyBorder="1" applyAlignment="1" applyProtection="1">
      <alignment horizontal="center"/>
      <protection locked="0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Comma [0]" xfId="126"/>
    <cellStyle name="Comma 2" xfId="127"/>
    <cellStyle name="Comma 2 2" xfId="128"/>
    <cellStyle name="Comma 2_BGC rectificare MFP 3 decembrie  retea ora 12 " xfId="129"/>
    <cellStyle name="Comma 3" xfId="130"/>
    <cellStyle name="Comma 4" xfId="131"/>
    <cellStyle name="Comma(3)" xfId="132"/>
    <cellStyle name="Comma[mine]" xfId="133"/>
    <cellStyle name="Comma[mine] 2" xfId="134"/>
    <cellStyle name="Comma[mine]_BGC 2015 trim 26 ianuarie retea final" xfId="135"/>
    <cellStyle name="Comma0" xfId="136"/>
    <cellStyle name="Comma0 - Style3" xfId="137"/>
    <cellStyle name="Comma0 2" xfId="138"/>
    <cellStyle name="Comma0_040902bgr_bop_active" xfId="139"/>
    <cellStyle name="Commentaire" xfId="140"/>
    <cellStyle name="cucu" xfId="141"/>
    <cellStyle name="Curren - Style3" xfId="142"/>
    <cellStyle name="Curren - Style4" xfId="143"/>
    <cellStyle name="Currency" xfId="144"/>
    <cellStyle name="Currency [0]" xfId="145"/>
    <cellStyle name="Currency0" xfId="146"/>
    <cellStyle name="Currency0 2" xfId="147"/>
    <cellStyle name="Currency0_BGC 2015 trim 26 ianuarie retea final" xfId="148"/>
    <cellStyle name="Date" xfId="149"/>
    <cellStyle name="Date 2" xfId="150"/>
    <cellStyle name="Date_BGC 2015 trim 26 ianuarie retea final" xfId="151"/>
    <cellStyle name="Datum" xfId="152"/>
    <cellStyle name="Datum 2" xfId="153"/>
    <cellStyle name="Datum_BGC 2015 trim 26 ianuarie retea final" xfId="154"/>
    <cellStyle name="Dezimal [0]_laroux" xfId="155"/>
    <cellStyle name="Dezimal_laroux" xfId="156"/>
    <cellStyle name="Entrée" xfId="157"/>
    <cellStyle name="Eronat" xfId="158"/>
    <cellStyle name="Euro" xfId="159"/>
    <cellStyle name="Euro 2" xfId="160"/>
    <cellStyle name="Euro_BGC 2015 trim 26 ianuarie retea final" xfId="161"/>
    <cellStyle name="Excel.Chart" xfId="162"/>
    <cellStyle name="Explanatory Text" xfId="163"/>
    <cellStyle name="Ezres [0]_10mell99" xfId="164"/>
    <cellStyle name="Ezres_10mell99" xfId="165"/>
    <cellStyle name="F2" xfId="166"/>
    <cellStyle name="F3" xfId="167"/>
    <cellStyle name="F4" xfId="168"/>
    <cellStyle name="F5" xfId="169"/>
    <cellStyle name="F5 - Style8" xfId="170"/>
    <cellStyle name="F5_BGC 2014 trim 18 iulie retea si semestru -cu MF tinta 8400" xfId="171"/>
    <cellStyle name="F6" xfId="172"/>
    <cellStyle name="F6 - Style5" xfId="173"/>
    <cellStyle name="F6_BGC 2014 trim 18 iulie retea si semestru -cu MF tinta 8400" xfId="174"/>
    <cellStyle name="F7" xfId="175"/>
    <cellStyle name="F7 - Style7" xfId="176"/>
    <cellStyle name="F7_BGC 2014 trim 18 iulie retea si semestru -cu MF tinta 8400" xfId="177"/>
    <cellStyle name="F8" xfId="178"/>
    <cellStyle name="F8 - Style6" xfId="179"/>
    <cellStyle name="F8_BGC 2014 trim 18 iulie retea si semestru -cu MF tinta 8400" xfId="180"/>
    <cellStyle name="Finanční0" xfId="181"/>
    <cellStyle name="Finanční0 2" xfId="182"/>
    <cellStyle name="Finanční0_BGC 2015 trim 26 ianuarie retea final" xfId="183"/>
    <cellStyle name="Finanení0" xfId="184"/>
    <cellStyle name="Finanèní0" xfId="185"/>
    <cellStyle name="Finanení0 2" xfId="186"/>
    <cellStyle name="Finanèní0 2" xfId="187"/>
    <cellStyle name="Finanení0_BGC 2014 trim 18 iulie retea si semestru -cu MF tinta 8400" xfId="188"/>
    <cellStyle name="Finanèní0_BGC 2014 trim 18 iulie retea si semestru -cu MF tinta 8400" xfId="189"/>
    <cellStyle name="Finanení0_BGC 2015 trim 26 ianuarie retea final" xfId="190"/>
    <cellStyle name="Finanèní0_BGC 2015 trim 26 ianuarie retea final" xfId="191"/>
    <cellStyle name="Finanení0_BGC rectificare MFP 3 decembrie  retea ora 12 " xfId="192"/>
    <cellStyle name="Finanèní0_BGC rectificare MFP 3 decembrie  retea ora 12 " xfId="193"/>
    <cellStyle name="Fixed" xfId="194"/>
    <cellStyle name="Fixed (0)" xfId="195"/>
    <cellStyle name="Fixed (0) 2" xfId="196"/>
    <cellStyle name="Fixed (0)_BGC 2015 trim 26 ianuarie retea final" xfId="197"/>
    <cellStyle name="Fixed (1)" xfId="198"/>
    <cellStyle name="Fixed (1) 2" xfId="199"/>
    <cellStyle name="Fixed (1)_BGC 2015 trim 26 ianuarie retea final" xfId="200"/>
    <cellStyle name="Fixed (2)" xfId="201"/>
    <cellStyle name="Fixed (2) 2" xfId="202"/>
    <cellStyle name="Fixed (2)_BGC 2015 trim 26 ianuarie retea final" xfId="203"/>
    <cellStyle name="Fixed 2" xfId="204"/>
    <cellStyle name="Fixed_BGC 2014 trim 18 iulie retea si semestru -cu MF tinta 8400" xfId="205"/>
    <cellStyle name="fixed0 - Style4" xfId="206"/>
    <cellStyle name="Fixed1 - Style1" xfId="207"/>
    <cellStyle name="Fixed1 - Style2" xfId="208"/>
    <cellStyle name="Fixed2 - Style2" xfId="209"/>
    <cellStyle name="Followed Hyperlink" xfId="210"/>
    <cellStyle name="Good" xfId="211"/>
    <cellStyle name="Grey" xfId="212"/>
    <cellStyle name="Grey 2" xfId="213"/>
    <cellStyle name="Grey_BGC 2015 trim 26 ianuarie retea final" xfId="214"/>
    <cellStyle name="Heading 1" xfId="215"/>
    <cellStyle name="Heading 2" xfId="216"/>
    <cellStyle name="Heading 3" xfId="217"/>
    <cellStyle name="Heading 4" xfId="218"/>
    <cellStyle name="Heading1 1" xfId="219"/>
    <cellStyle name="Heading2" xfId="220"/>
    <cellStyle name="Hiperhivatkozás" xfId="221"/>
    <cellStyle name="Hipervínculo_IIF" xfId="222"/>
    <cellStyle name="Hyperlink" xfId="223"/>
    <cellStyle name="Iau?iue_Eeno1" xfId="224"/>
    <cellStyle name="Ieșire" xfId="225"/>
    <cellStyle name="imf-one decimal" xfId="226"/>
    <cellStyle name="imf-one decimal 2" xfId="227"/>
    <cellStyle name="imf-one decimal_BGC 2015 trim 26 ianuarie retea final" xfId="228"/>
    <cellStyle name="imf-zero decimal" xfId="229"/>
    <cellStyle name="imf-zero decimal 2" xfId="230"/>
    <cellStyle name="imf-zero decimal_BGC 2015 trim 26 ianuarie retea final" xfId="231"/>
    <cellStyle name="Input" xfId="232"/>
    <cellStyle name="Input [yellow]" xfId="233"/>
    <cellStyle name="Input [yellow] 2" xfId="234"/>
    <cellStyle name="Input [yellow]_BGC 2015 trim 26 ianuarie retea final" xfId="235"/>
    <cellStyle name="Insatisfaisant" xfId="236"/>
    <cellStyle name="Intrare" xfId="237"/>
    <cellStyle name="Ioe?uaaaoayny aeia?nnueea" xfId="238"/>
    <cellStyle name="Îáû÷íûé_AMD" xfId="239"/>
    <cellStyle name="Îòêðûâàâøàÿñÿ ãèïåðññûëêà" xfId="240"/>
    <cellStyle name="Label" xfId="241"/>
    <cellStyle name="leftli - Style3" xfId="242"/>
    <cellStyle name="Linked Cell" xfId="243"/>
    <cellStyle name="MacroCode" xfId="244"/>
    <cellStyle name="Már látott hiperhivatkozás" xfId="245"/>
    <cellStyle name="Měna0" xfId="246"/>
    <cellStyle name="Měna0 2" xfId="247"/>
    <cellStyle name="Měna0_BGC 2015 trim 26 ianuarie retea final" xfId="248"/>
    <cellStyle name="měny_DEFLÁTORY  3q 1998" xfId="249"/>
    <cellStyle name="Millares [0]_11.1.3. bis" xfId="250"/>
    <cellStyle name="Millares_11.1.3. bis" xfId="251"/>
    <cellStyle name="Milliers [0]_Encours - Apr rééch" xfId="252"/>
    <cellStyle name="Milliers_Cash flows projection" xfId="253"/>
    <cellStyle name="Mina0" xfId="254"/>
    <cellStyle name="Mìna0" xfId="255"/>
    <cellStyle name="Mina0 2" xfId="256"/>
    <cellStyle name="Mìna0 2" xfId="257"/>
    <cellStyle name="Mina0_BGC 2014 trim 18 iulie retea si semestru -cu MF tinta 8400" xfId="258"/>
    <cellStyle name="Mìna0_BGC 2014 trim 18 iulie retea si semestru -cu MF tinta 8400" xfId="259"/>
    <cellStyle name="Mina0_BGC 2015 trim 26 ianuarie retea final" xfId="260"/>
    <cellStyle name="Mìna0_BGC 2015 trim 26 ianuarie retea final" xfId="261"/>
    <cellStyle name="Mina0_BGC rectificare MFP 3 decembrie  retea ora 12 " xfId="262"/>
    <cellStyle name="Mìna0_BGC rectificare MFP 3 decembrie  retea ora 12 " xfId="263"/>
    <cellStyle name="Moneda [0]_11.1.3. bis" xfId="264"/>
    <cellStyle name="Moneda_11.1.3. bis" xfId="265"/>
    <cellStyle name="Monétaire [0]_Encours - Apr rééch" xfId="266"/>
    <cellStyle name="Monétaire_Encours - Apr rééch" xfId="267"/>
    <cellStyle name="Navadno_Slo" xfId="268"/>
    <cellStyle name="Nedefinován" xfId="269"/>
    <cellStyle name="Neutral" xfId="270"/>
    <cellStyle name="Neutre" xfId="271"/>
    <cellStyle name="Neutru" xfId="272"/>
    <cellStyle name="no dec" xfId="273"/>
    <cellStyle name="No-definido" xfId="274"/>
    <cellStyle name="Normaali_CENTRAL" xfId="275"/>
    <cellStyle name="Normal - Modelo1" xfId="276"/>
    <cellStyle name="Normal - Style1" xfId="277"/>
    <cellStyle name="Normal - Style2" xfId="278"/>
    <cellStyle name="Normal - Style3" xfId="279"/>
    <cellStyle name="Normal - Style5" xfId="280"/>
    <cellStyle name="Normal - Style6" xfId="281"/>
    <cellStyle name="Normal - Style7" xfId="282"/>
    <cellStyle name="Normal - Style8" xfId="283"/>
    <cellStyle name="Normal 10" xfId="284"/>
    <cellStyle name="Normal 2" xfId="285"/>
    <cellStyle name="Normal 2 2" xfId="286"/>
    <cellStyle name="Normal 2 3" xfId="287"/>
    <cellStyle name="Normal 2 3 2" xfId="288"/>
    <cellStyle name="Normal 2_BGC rectificare MFP 3 decembrie  retea ora 12 " xfId="289"/>
    <cellStyle name="Normal 3" xfId="290"/>
    <cellStyle name="Normal 4" xfId="291"/>
    <cellStyle name="Normal 5" xfId="292"/>
    <cellStyle name="Normal 5 2" xfId="293"/>
    <cellStyle name="Normal 5_BGC 2014 trim 18 iulie retea si semestru -cu MF tinta 8400" xfId="294"/>
    <cellStyle name="Normal 6" xfId="295"/>
    <cellStyle name="Normal 7" xfId="296"/>
    <cellStyle name="Normal 8" xfId="297"/>
    <cellStyle name="Normal 9" xfId="298"/>
    <cellStyle name="Normal Table" xfId="299"/>
    <cellStyle name="Normal Table 2" xfId="300"/>
    <cellStyle name="Normal Table_BGC 2015 trim 26 ianuarie retea final" xfId="301"/>
    <cellStyle name="Normál_10mell99" xfId="302"/>
    <cellStyle name="Normal_realizari.bugete.2005" xfId="303"/>
    <cellStyle name="normálne_HDP-OD~1" xfId="304"/>
    <cellStyle name="normální_agricult_1" xfId="305"/>
    <cellStyle name="Normßl - Style1" xfId="306"/>
    <cellStyle name="Normßl - Style1 2" xfId="307"/>
    <cellStyle name="Normßl - Style1_BGC 2015 trim 26 ianuarie retea final" xfId="308"/>
    <cellStyle name="Notă" xfId="309"/>
    <cellStyle name="Note" xfId="310"/>
    <cellStyle name="Ôèíàíñîâûé_Tranche" xfId="311"/>
    <cellStyle name="Output" xfId="312"/>
    <cellStyle name="Pénznem [0]_10mell99" xfId="313"/>
    <cellStyle name="Pénznem_10mell99" xfId="314"/>
    <cellStyle name="Percen - Style1" xfId="315"/>
    <cellStyle name="Percent" xfId="316"/>
    <cellStyle name="Percent [2]" xfId="317"/>
    <cellStyle name="Percent [2] 2" xfId="318"/>
    <cellStyle name="Percent [2]_BGC 2015 trim 26 ianuarie retea final" xfId="319"/>
    <cellStyle name="Percent 2" xfId="320"/>
    <cellStyle name="Percent 2 2" xfId="321"/>
    <cellStyle name="Percent 2_BGC rectificare MFP 3 decembrie  retea ora 12 " xfId="322"/>
    <cellStyle name="Percent 3" xfId="323"/>
    <cellStyle name="Percent 4" xfId="324"/>
    <cellStyle name="Percent 5" xfId="325"/>
    <cellStyle name="percentage difference" xfId="326"/>
    <cellStyle name="percentage difference 2" xfId="327"/>
    <cellStyle name="percentage difference one decimal" xfId="328"/>
    <cellStyle name="percentage difference one decimal 2" xfId="329"/>
    <cellStyle name="percentage difference one decimal_BGC 2015 trim 26 ianuarie retea final" xfId="330"/>
    <cellStyle name="percentage difference zero decimal" xfId="331"/>
    <cellStyle name="percentage difference zero decimal 2" xfId="332"/>
    <cellStyle name="percentage difference zero decimal_BGC 2015 trim 26 ianuarie retea final" xfId="333"/>
    <cellStyle name="percentage difference_BGC 2014 trim 18 iulie retea si semestru -cu MF tinta 8400" xfId="334"/>
    <cellStyle name="Pevný" xfId="335"/>
    <cellStyle name="Pevný 2" xfId="336"/>
    <cellStyle name="Pevný_BGC 2015 trim 26 ianuarie retea final" xfId="337"/>
    <cellStyle name="Presentation" xfId="338"/>
    <cellStyle name="Presentation 2" xfId="339"/>
    <cellStyle name="Presentation_BGC 2015 trim 26 ianuarie retea final" xfId="340"/>
    <cellStyle name="Publication" xfId="341"/>
    <cellStyle name="Red Text" xfId="342"/>
    <cellStyle name="reduced" xfId="343"/>
    <cellStyle name="s1" xfId="344"/>
    <cellStyle name="Satisfaisant" xfId="345"/>
    <cellStyle name="Sortie" xfId="346"/>
    <cellStyle name="Standard_laroux" xfId="347"/>
    <cellStyle name="STYL1 - Style1" xfId="348"/>
    <cellStyle name="Style1" xfId="349"/>
    <cellStyle name="Text" xfId="350"/>
    <cellStyle name="Text 2" xfId="351"/>
    <cellStyle name="Text avertisment" xfId="352"/>
    <cellStyle name="text BoldBlack" xfId="353"/>
    <cellStyle name="text BoldUnderline" xfId="354"/>
    <cellStyle name="text BoldUnderlineER" xfId="355"/>
    <cellStyle name="text BoldUndlnBlack" xfId="356"/>
    <cellStyle name="Text explicativ" xfId="357"/>
    <cellStyle name="text LightGreen" xfId="358"/>
    <cellStyle name="Text_BGC 2014 trim 18 iulie retea si semestru -cu MF tinta 8400" xfId="359"/>
    <cellStyle name="Texte explicatif" xfId="360"/>
    <cellStyle name="Title" xfId="361"/>
    <cellStyle name="Titlu" xfId="362"/>
    <cellStyle name="Titlu 1" xfId="363"/>
    <cellStyle name="Titlu 2" xfId="364"/>
    <cellStyle name="Titlu 3" xfId="365"/>
    <cellStyle name="Titlu 4" xfId="366"/>
    <cellStyle name="Titre" xfId="367"/>
    <cellStyle name="Titre 1" xfId="368"/>
    <cellStyle name="Titre 2" xfId="369"/>
    <cellStyle name="Titre 3" xfId="370"/>
    <cellStyle name="Titre 4" xfId="371"/>
    <cellStyle name="Titre_BGC rectificare MFP 3 decembrie  retea ora 12 " xfId="372"/>
    <cellStyle name="TopGrey" xfId="373"/>
    <cellStyle name="Total" xfId="374"/>
    <cellStyle name="Undefiniert" xfId="375"/>
    <cellStyle name="ux?_x0018_Normal_laroux_7_laroux_1?&quot;Normal_laroux_7_laroux_1_²ðò²Ê´²ÜÎ?_x001F_Normal_laroux_7_laroux_1_²ÜºÈÆø?0*Normal_laro" xfId="376"/>
    <cellStyle name="ux_1_²ÜºÈÆø (³é³Ýó Ø.)?_x0007_!ß&quot;VQ_x0006_?_x0006_?ults?_x0006_$Currency [0]_laroux_5_results_Sheet1?_x001C_Currency [0]_laroux_5_Sheet1?_x0015_Cur" xfId="377"/>
    <cellStyle name="Verificare celulă" xfId="378"/>
    <cellStyle name="Vérification" xfId="379"/>
    <cellStyle name="Virgulă_BGC  OCT  2010 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S92"/>
  <sheetViews>
    <sheetView showZeros="0" tabSelected="1" zoomScale="75" zoomScaleNormal="75" zoomScaleSheetLayoutView="75" workbookViewId="0" topLeftCell="B13">
      <selection activeCell="C11" sqref="C11"/>
    </sheetView>
  </sheetViews>
  <sheetFormatPr defaultColWidth="8.8515625" defaultRowHeight="19.5" customHeight="1" outlineLevelRow="1"/>
  <cols>
    <col min="1" max="2" width="3.8515625" style="2" customWidth="1"/>
    <col min="3" max="3" width="52.140625" style="1" customWidth="1"/>
    <col min="4" max="4" width="21.140625" style="1" customWidth="1"/>
    <col min="5" max="5" width="12.140625" style="1" customWidth="1"/>
    <col min="6" max="6" width="17.00390625" style="16" customWidth="1"/>
    <col min="7" max="7" width="13.8515625" style="16" customWidth="1"/>
    <col min="8" max="8" width="16.8515625" style="16" customWidth="1"/>
    <col min="9" max="9" width="11.00390625" style="16" customWidth="1"/>
    <col min="10" max="10" width="11.57421875" style="1" customWidth="1"/>
    <col min="11" max="11" width="13.28125" style="1" customWidth="1"/>
    <col min="12" max="12" width="10.8515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5.7109375" style="7" customWidth="1"/>
    <col min="19" max="19" width="9.57421875" style="8" customWidth="1"/>
    <col min="20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9"/>
      <c r="E2" s="10"/>
      <c r="F2" s="11"/>
      <c r="G2" s="11"/>
      <c r="H2" s="11"/>
      <c r="I2" s="12"/>
      <c r="J2" s="9"/>
      <c r="K2" s="13"/>
      <c r="L2" s="10"/>
      <c r="M2" s="2"/>
      <c r="N2" s="14"/>
      <c r="O2" s="143"/>
      <c r="P2" s="143"/>
      <c r="Q2" s="143"/>
      <c r="R2" s="143"/>
      <c r="S2" s="143"/>
    </row>
    <row r="3" spans="3:19" ht="22.5" customHeight="1" outlineLevel="1">
      <c r="C3" s="142" t="s">
        <v>0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3:19" ht="15" outlineLevel="1">
      <c r="C4" s="148" t="s">
        <v>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</row>
    <row r="5" spans="3:19" ht="15.75" customHeight="1" outlineLevel="1">
      <c r="C5" s="17"/>
      <c r="D5" s="17"/>
      <c r="E5" s="17"/>
      <c r="F5" s="18"/>
      <c r="G5" s="19"/>
      <c r="H5" s="18"/>
      <c r="I5" s="18"/>
      <c r="K5" s="17"/>
      <c r="L5" s="17"/>
      <c r="M5" s="17"/>
      <c r="N5" s="17"/>
      <c r="O5" s="17"/>
      <c r="P5" s="17"/>
      <c r="Q5" s="6" t="s">
        <v>2</v>
      </c>
      <c r="R5" s="20">
        <v>701000</v>
      </c>
      <c r="S5" s="17"/>
    </row>
    <row r="6" spans="3:19" ht="15" outlineLevel="1">
      <c r="C6" s="3"/>
      <c r="D6" s="21"/>
      <c r="E6" s="22"/>
      <c r="F6" s="23"/>
      <c r="G6" s="23"/>
      <c r="H6" s="23"/>
      <c r="I6" s="23"/>
      <c r="J6" s="17"/>
      <c r="K6" s="2"/>
      <c r="L6" s="2"/>
      <c r="M6" s="2"/>
      <c r="N6" s="13"/>
      <c r="O6" s="22"/>
      <c r="P6" s="24"/>
      <c r="Q6" s="22"/>
      <c r="R6" s="25"/>
      <c r="S6" s="26" t="s">
        <v>3</v>
      </c>
    </row>
    <row r="7" spans="3:19" ht="15">
      <c r="C7" s="27"/>
      <c r="D7" s="28" t="s">
        <v>4</v>
      </c>
      <c r="E7" s="28" t="s">
        <v>4</v>
      </c>
      <c r="F7" s="29" t="s">
        <v>4</v>
      </c>
      <c r="G7" s="29" t="s">
        <v>4</v>
      </c>
      <c r="H7" s="29" t="s">
        <v>5</v>
      </c>
      <c r="I7" s="29" t="s">
        <v>6</v>
      </c>
      <c r="J7" s="28" t="s">
        <v>4</v>
      </c>
      <c r="K7" s="28" t="s">
        <v>7</v>
      </c>
      <c r="L7" s="28" t="s">
        <v>8</v>
      </c>
      <c r="M7" s="28" t="s">
        <v>8</v>
      </c>
      <c r="N7" s="30" t="s">
        <v>9</v>
      </c>
      <c r="O7" s="28" t="s">
        <v>10</v>
      </c>
      <c r="P7" s="31" t="s">
        <v>9</v>
      </c>
      <c r="Q7" s="28" t="s">
        <v>11</v>
      </c>
      <c r="R7" s="146" t="s">
        <v>12</v>
      </c>
      <c r="S7" s="146"/>
    </row>
    <row r="8" spans="3:19" ht="15">
      <c r="C8" s="24"/>
      <c r="D8" s="32" t="s">
        <v>13</v>
      </c>
      <c r="E8" s="32" t="s">
        <v>14</v>
      </c>
      <c r="F8" s="33" t="s">
        <v>15</v>
      </c>
      <c r="G8" s="33" t="s">
        <v>16</v>
      </c>
      <c r="H8" s="33" t="s">
        <v>17</v>
      </c>
      <c r="I8" s="33" t="s">
        <v>18</v>
      </c>
      <c r="J8" s="32" t="s">
        <v>19</v>
      </c>
      <c r="K8" s="32" t="s">
        <v>18</v>
      </c>
      <c r="L8" s="32" t="s">
        <v>20</v>
      </c>
      <c r="M8" s="32" t="s">
        <v>21</v>
      </c>
      <c r="N8" s="34"/>
      <c r="O8" s="32" t="s">
        <v>22</v>
      </c>
      <c r="P8" s="35" t="s">
        <v>23</v>
      </c>
      <c r="Q8" s="36" t="s">
        <v>24</v>
      </c>
      <c r="R8" s="147"/>
      <c r="S8" s="147"/>
    </row>
    <row r="9" spans="3:19" ht="15.75" customHeight="1">
      <c r="C9" s="37"/>
      <c r="D9" s="32" t="s">
        <v>25</v>
      </c>
      <c r="E9" s="32" t="s">
        <v>26</v>
      </c>
      <c r="F9" s="33" t="s">
        <v>27</v>
      </c>
      <c r="G9" s="33" t="s">
        <v>28</v>
      </c>
      <c r="H9" s="33" t="s">
        <v>29</v>
      </c>
      <c r="I9" s="33" t="s">
        <v>30</v>
      </c>
      <c r="J9" s="32" t="s">
        <v>31</v>
      </c>
      <c r="K9" s="32" t="s">
        <v>32</v>
      </c>
      <c r="L9" s="32" t="s">
        <v>33</v>
      </c>
      <c r="M9" s="32" t="s">
        <v>34</v>
      </c>
      <c r="N9" s="34"/>
      <c r="O9" s="32" t="s">
        <v>35</v>
      </c>
      <c r="P9" s="35" t="s">
        <v>36</v>
      </c>
      <c r="Q9" s="36" t="s">
        <v>37</v>
      </c>
      <c r="R9" s="147"/>
      <c r="S9" s="147"/>
    </row>
    <row r="10" spans="3:19" ht="15">
      <c r="C10" s="38"/>
      <c r="D10" s="39"/>
      <c r="E10" s="32" t="s">
        <v>38</v>
      </c>
      <c r="F10" s="32"/>
      <c r="G10" s="32" t="s">
        <v>39</v>
      </c>
      <c r="H10" s="32" t="s">
        <v>40</v>
      </c>
      <c r="I10" s="32"/>
      <c r="J10" s="32" t="s">
        <v>41</v>
      </c>
      <c r="K10" s="32" t="s">
        <v>42</v>
      </c>
      <c r="L10" s="32"/>
      <c r="M10" s="32" t="s">
        <v>43</v>
      </c>
      <c r="N10" s="34"/>
      <c r="O10" s="32" t="s">
        <v>44</v>
      </c>
      <c r="P10" s="34" t="s">
        <v>45</v>
      </c>
      <c r="Q10" s="36" t="s">
        <v>46</v>
      </c>
      <c r="R10" s="147"/>
      <c r="S10" s="147"/>
    </row>
    <row r="11" spans="3:19" ht="15">
      <c r="C11" s="22"/>
      <c r="D11" s="2"/>
      <c r="E11" s="32" t="s">
        <v>47</v>
      </c>
      <c r="F11" s="32"/>
      <c r="G11" s="32"/>
      <c r="H11" s="32" t="s">
        <v>48</v>
      </c>
      <c r="I11" s="32"/>
      <c r="J11" s="32" t="s">
        <v>49</v>
      </c>
      <c r="K11" s="32"/>
      <c r="L11" s="32"/>
      <c r="M11" s="32" t="s">
        <v>50</v>
      </c>
      <c r="N11" s="34"/>
      <c r="O11" s="32"/>
      <c r="P11" s="34"/>
      <c r="Q11" s="36"/>
      <c r="R11" s="145" t="s">
        <v>51</v>
      </c>
      <c r="S11" s="144" t="s">
        <v>52</v>
      </c>
    </row>
    <row r="12" spans="3:19" ht="35.25" customHeight="1">
      <c r="C12" s="22"/>
      <c r="D12" s="2"/>
      <c r="E12" s="2"/>
      <c r="F12" s="2"/>
      <c r="G12" s="2"/>
      <c r="H12" s="32" t="s">
        <v>53</v>
      </c>
      <c r="I12" s="32"/>
      <c r="J12" s="42" t="s">
        <v>54</v>
      </c>
      <c r="K12" s="32"/>
      <c r="L12" s="32"/>
      <c r="M12" s="42" t="s">
        <v>55</v>
      </c>
      <c r="N12" s="34"/>
      <c r="O12" s="32"/>
      <c r="P12" s="34"/>
      <c r="Q12" s="36"/>
      <c r="R12" s="145"/>
      <c r="S12" s="144"/>
    </row>
    <row r="13" spans="3:19" ht="15" customHeight="1">
      <c r="C13" s="43"/>
      <c r="D13" s="133"/>
      <c r="E13" s="2"/>
      <c r="F13" s="134"/>
      <c r="G13" s="44"/>
      <c r="H13" s="135"/>
      <c r="I13" s="136"/>
      <c r="J13" s="2" t="s">
        <v>56</v>
      </c>
      <c r="K13" s="42"/>
      <c r="L13" s="42"/>
      <c r="M13" s="42"/>
      <c r="N13" s="15"/>
      <c r="O13" s="42"/>
      <c r="P13" s="15"/>
      <c r="Q13" s="45"/>
      <c r="R13" s="40"/>
      <c r="S13" s="41"/>
    </row>
    <row r="14" spans="3:19" ht="15" customHeight="1">
      <c r="C14" s="125"/>
      <c r="D14" s="137"/>
      <c r="E14" s="126"/>
      <c r="F14" s="138"/>
      <c r="G14" s="127"/>
      <c r="H14" s="139"/>
      <c r="I14" s="140"/>
      <c r="J14" s="126"/>
      <c r="K14" s="128"/>
      <c r="L14" s="128"/>
      <c r="M14" s="128"/>
      <c r="N14" s="129"/>
      <c r="O14" s="128"/>
      <c r="P14" s="129"/>
      <c r="Q14" s="130"/>
      <c r="R14" s="131"/>
      <c r="S14" s="132"/>
    </row>
    <row r="15" spans="3:19" s="55" customFormat="1" ht="30.75" customHeight="1">
      <c r="C15" s="141" t="s">
        <v>57</v>
      </c>
      <c r="D15" s="59">
        <f>D16+D32+D33+D34+D35+D37+D38++D39+D40</f>
        <v>43071.95715100001</v>
      </c>
      <c r="E15" s="59">
        <f>E16+E32+E33+E34+E35+E37+E38</f>
        <v>25939.502625000005</v>
      </c>
      <c r="F15" s="59">
        <f aca="true" t="shared" si="0" ref="F15:M15">F16+F32+F33+F37+F38+F34+F35</f>
        <v>22874.467046</v>
      </c>
      <c r="G15" s="59">
        <f t="shared" si="0"/>
        <v>724.920499</v>
      </c>
      <c r="H15" s="59">
        <f t="shared" si="0"/>
        <v>9510.976897999999</v>
      </c>
      <c r="I15" s="59">
        <f t="shared" si="0"/>
        <v>0</v>
      </c>
      <c r="J15" s="61">
        <f t="shared" si="0"/>
        <v>7916.682395</v>
      </c>
      <c r="K15" s="61">
        <f t="shared" si="0"/>
        <v>159.780277</v>
      </c>
      <c r="L15" s="61">
        <f t="shared" si="0"/>
        <v>399.761</v>
      </c>
      <c r="M15" s="122">
        <f t="shared" si="0"/>
        <v>1047.1003</v>
      </c>
      <c r="N15" s="123">
        <f>SUM(D15:M15)</f>
        <v>111645.14819100001</v>
      </c>
      <c r="O15" s="122">
        <f>O16+O32+O33+O37+O34</f>
        <v>-18458.190197019998</v>
      </c>
      <c r="P15" s="123">
        <f aca="true" t="shared" si="1" ref="P15:P40">N15+O15</f>
        <v>93186.95799398002</v>
      </c>
      <c r="Q15" s="122">
        <f>Q16+Q32+Q33+Q37+Q39</f>
        <v>-25.202932</v>
      </c>
      <c r="R15" s="124">
        <f aca="true" t="shared" si="2" ref="R15:R40">P15+Q15</f>
        <v>93161.75506198002</v>
      </c>
      <c r="S15" s="123">
        <f aca="true" t="shared" si="3" ref="S15:S40">R15/$R$5*100</f>
        <v>13.289836670753214</v>
      </c>
    </row>
    <row r="16" spans="3:19" s="15" customFormat="1" ht="18.75" customHeight="1">
      <c r="C16" s="58" t="s">
        <v>58</v>
      </c>
      <c r="D16" s="59">
        <f>D17+D30+D31</f>
        <v>41399.347278</v>
      </c>
      <c r="E16" s="59">
        <f>E17+E30+E31</f>
        <v>22926.381631000004</v>
      </c>
      <c r="F16" s="60">
        <f>F17+F30+F31</f>
        <v>14593.656046</v>
      </c>
      <c r="G16" s="60">
        <f>G17+G30+G31</f>
        <v>689.6765919999999</v>
      </c>
      <c r="H16" s="60">
        <f>H17+H30+H31</f>
        <v>8844.951898</v>
      </c>
      <c r="I16" s="60"/>
      <c r="J16" s="59">
        <f>J17+J30+J31</f>
        <v>4520.537017</v>
      </c>
      <c r="K16" s="59"/>
      <c r="L16" s="61">
        <f>L17+L30+L31</f>
        <v>399.761</v>
      </c>
      <c r="M16" s="61">
        <f>M17+M30+M31</f>
        <v>508.52606</v>
      </c>
      <c r="N16" s="59">
        <f aca="true" t="shared" si="4" ref="N16:N40">SUM(D16:M16)</f>
        <v>93882.837522</v>
      </c>
      <c r="O16" s="59">
        <f>O17+O30+O31</f>
        <v>-4399.88611802</v>
      </c>
      <c r="P16" s="61">
        <f t="shared" si="1"/>
        <v>89482.95140398</v>
      </c>
      <c r="Q16" s="59">
        <f>Q17+Q30+Q31</f>
        <v>0</v>
      </c>
      <c r="R16" s="46">
        <f t="shared" si="2"/>
        <v>89482.95140398</v>
      </c>
      <c r="S16" s="61">
        <f t="shared" si="3"/>
        <v>12.765042996288159</v>
      </c>
    </row>
    <row r="17" spans="3:19" ht="28.5" customHeight="1">
      <c r="C17" s="63" t="s">
        <v>59</v>
      </c>
      <c r="D17" s="64">
        <f aca="true" t="shared" si="5" ref="D17:M17">D18+D22+D23+D28+D29</f>
        <v>38623.091278</v>
      </c>
      <c r="E17" s="64">
        <f t="shared" si="5"/>
        <v>18527.829113000003</v>
      </c>
      <c r="F17" s="65">
        <f t="shared" si="5"/>
        <v>0</v>
      </c>
      <c r="G17" s="65">
        <f t="shared" si="5"/>
        <v>0</v>
      </c>
      <c r="H17" s="66">
        <f t="shared" si="5"/>
        <v>969.877644</v>
      </c>
      <c r="I17" s="65">
        <f t="shared" si="5"/>
        <v>0</v>
      </c>
      <c r="J17" s="64">
        <f t="shared" si="5"/>
        <v>864.787298</v>
      </c>
      <c r="K17" s="67">
        <f t="shared" si="5"/>
        <v>0</v>
      </c>
      <c r="L17" s="67">
        <f t="shared" si="5"/>
        <v>0</v>
      </c>
      <c r="M17" s="67">
        <f t="shared" si="5"/>
        <v>0</v>
      </c>
      <c r="N17" s="64">
        <f t="shared" si="4"/>
        <v>58985.58533300001</v>
      </c>
      <c r="O17" s="67">
        <f>O18+O22+O23+O28+O29</f>
        <v>0</v>
      </c>
      <c r="P17" s="64">
        <f t="shared" si="1"/>
        <v>58985.58533300001</v>
      </c>
      <c r="Q17" s="67">
        <f>Q18+Q22+Q23+Q28+Q29</f>
        <v>0</v>
      </c>
      <c r="R17" s="68">
        <f t="shared" si="2"/>
        <v>58985.58533300001</v>
      </c>
      <c r="S17" s="64">
        <f t="shared" si="3"/>
        <v>8.414491488302426</v>
      </c>
    </row>
    <row r="18" spans="3:19" ht="33.75" customHeight="1">
      <c r="C18" s="69" t="s">
        <v>60</v>
      </c>
      <c r="D18" s="70">
        <f aca="true" t="shared" si="6" ref="D18:I18">D19+D20+D21</f>
        <v>10815.077469</v>
      </c>
      <c r="E18" s="64">
        <f t="shared" si="6"/>
        <v>7308.563364000001</v>
      </c>
      <c r="F18" s="65">
        <f t="shared" si="6"/>
        <v>0</v>
      </c>
      <c r="G18" s="65">
        <f t="shared" si="6"/>
        <v>0</v>
      </c>
      <c r="H18" s="65">
        <f t="shared" si="6"/>
        <v>0</v>
      </c>
      <c r="I18" s="65">
        <f t="shared" si="6"/>
        <v>0</v>
      </c>
      <c r="J18" s="67"/>
      <c r="K18" s="67">
        <f>K19+K20+K21</f>
        <v>0</v>
      </c>
      <c r="L18" s="49">
        <f>L19+L20+L21</f>
        <v>0</v>
      </c>
      <c r="M18" s="67">
        <f>M19+M20+M21</f>
        <v>0</v>
      </c>
      <c r="N18" s="64">
        <f t="shared" si="4"/>
        <v>18123.640833</v>
      </c>
      <c r="O18" s="67">
        <f>O19+O20+O21</f>
        <v>0</v>
      </c>
      <c r="P18" s="64">
        <f t="shared" si="1"/>
        <v>18123.640833</v>
      </c>
      <c r="Q18" s="67">
        <f>Q19+Q20+Q21</f>
        <v>0</v>
      </c>
      <c r="R18" s="68">
        <f t="shared" si="2"/>
        <v>18123.640833</v>
      </c>
      <c r="S18" s="64">
        <f t="shared" si="3"/>
        <v>2.5853981216833097</v>
      </c>
    </row>
    <row r="19" spans="3:19" ht="22.5" customHeight="1">
      <c r="C19" s="71" t="s">
        <v>61</v>
      </c>
      <c r="D19" s="49">
        <v>6604.394</v>
      </c>
      <c r="E19" s="49">
        <v>22.156364</v>
      </c>
      <c r="F19" s="65"/>
      <c r="G19" s="65"/>
      <c r="H19" s="65"/>
      <c r="I19" s="65"/>
      <c r="J19" s="64"/>
      <c r="K19" s="49"/>
      <c r="L19" s="49"/>
      <c r="M19" s="49"/>
      <c r="N19" s="64">
        <f t="shared" si="4"/>
        <v>6626.550364000001</v>
      </c>
      <c r="O19" s="49"/>
      <c r="P19" s="64">
        <f t="shared" si="1"/>
        <v>6626.550364000001</v>
      </c>
      <c r="Q19" s="49"/>
      <c r="R19" s="68">
        <f t="shared" si="2"/>
        <v>6626.550364000001</v>
      </c>
      <c r="S19" s="64">
        <f t="shared" si="3"/>
        <v>0.9452996239657632</v>
      </c>
    </row>
    <row r="20" spans="3:19" ht="30" customHeight="1">
      <c r="C20" s="71" t="s">
        <v>62</v>
      </c>
      <c r="D20" s="49">
        <v>3550.9334689999996</v>
      </c>
      <c r="E20" s="49">
        <v>7281.3730000000005</v>
      </c>
      <c r="F20" s="53"/>
      <c r="G20" s="53"/>
      <c r="H20" s="53"/>
      <c r="I20" s="53"/>
      <c r="J20" s="64"/>
      <c r="K20" s="49"/>
      <c r="L20" s="49"/>
      <c r="M20" s="49"/>
      <c r="N20" s="64">
        <f t="shared" si="4"/>
        <v>10832.306469</v>
      </c>
      <c r="O20" s="49"/>
      <c r="P20" s="64">
        <f t="shared" si="1"/>
        <v>10832.306469</v>
      </c>
      <c r="Q20" s="49"/>
      <c r="R20" s="68">
        <f t="shared" si="2"/>
        <v>10832.306469</v>
      </c>
      <c r="S20" s="64">
        <f t="shared" si="3"/>
        <v>1.5452648315263908</v>
      </c>
    </row>
    <row r="21" spans="3:19" ht="37.5" customHeight="1">
      <c r="C21" s="72" t="s">
        <v>63</v>
      </c>
      <c r="D21" s="49">
        <v>659.75</v>
      </c>
      <c r="E21" s="49">
        <v>5.034</v>
      </c>
      <c r="F21" s="53"/>
      <c r="G21" s="53"/>
      <c r="H21" s="53"/>
      <c r="I21" s="53"/>
      <c r="J21" s="64"/>
      <c r="K21" s="49"/>
      <c r="L21" s="49"/>
      <c r="M21" s="49"/>
      <c r="N21" s="64">
        <f t="shared" si="4"/>
        <v>664.784</v>
      </c>
      <c r="O21" s="49"/>
      <c r="P21" s="64">
        <f t="shared" si="1"/>
        <v>664.784</v>
      </c>
      <c r="Q21" s="49"/>
      <c r="R21" s="68">
        <f t="shared" si="2"/>
        <v>664.784</v>
      </c>
      <c r="S21" s="64">
        <f t="shared" si="3"/>
        <v>0.09483366619115549</v>
      </c>
    </row>
    <row r="22" spans="3:19" ht="23.25" customHeight="1">
      <c r="C22" s="69" t="s">
        <v>64</v>
      </c>
      <c r="D22" s="49">
        <v>544.236</v>
      </c>
      <c r="E22" s="49">
        <v>2829.199669</v>
      </c>
      <c r="F22" s="65"/>
      <c r="G22" s="65"/>
      <c r="H22" s="65"/>
      <c r="I22" s="65"/>
      <c r="J22" s="64"/>
      <c r="K22" s="49"/>
      <c r="L22" s="49"/>
      <c r="M22" s="49"/>
      <c r="N22" s="64">
        <f t="shared" si="4"/>
        <v>3373.435669</v>
      </c>
      <c r="O22" s="49"/>
      <c r="P22" s="64">
        <f t="shared" si="1"/>
        <v>3373.435669</v>
      </c>
      <c r="Q22" s="49"/>
      <c r="R22" s="68">
        <f t="shared" si="2"/>
        <v>3373.435669</v>
      </c>
      <c r="S22" s="64">
        <f t="shared" si="3"/>
        <v>0.4812319071326676</v>
      </c>
    </row>
    <row r="23" spans="3:19" ht="36.75" customHeight="1">
      <c r="C23" s="73" t="s">
        <v>65</v>
      </c>
      <c r="D23" s="54">
        <f>SUM(D24:D27)</f>
        <v>26963.239809</v>
      </c>
      <c r="E23" s="54">
        <f aca="true" t="shared" si="7" ref="E23:M23">E24+E25+E26+E27</f>
        <v>8303.172132</v>
      </c>
      <c r="F23" s="53">
        <f t="shared" si="7"/>
        <v>0</v>
      </c>
      <c r="G23" s="53">
        <f t="shared" si="7"/>
        <v>0</v>
      </c>
      <c r="H23" s="74">
        <f t="shared" si="7"/>
        <v>969.877644</v>
      </c>
      <c r="I23" s="53">
        <f t="shared" si="7"/>
        <v>0</v>
      </c>
      <c r="J23" s="54">
        <f t="shared" si="7"/>
        <v>744.2008559999999</v>
      </c>
      <c r="K23" s="49">
        <f t="shared" si="7"/>
        <v>0</v>
      </c>
      <c r="L23" s="49">
        <f t="shared" si="7"/>
        <v>0</v>
      </c>
      <c r="M23" s="49">
        <f t="shared" si="7"/>
        <v>0</v>
      </c>
      <c r="N23" s="64">
        <f t="shared" si="4"/>
        <v>36980.490441</v>
      </c>
      <c r="O23" s="49">
        <f>O24+O25+O26</f>
        <v>0</v>
      </c>
      <c r="P23" s="64">
        <f t="shared" si="1"/>
        <v>36980.490441</v>
      </c>
      <c r="Q23" s="49">
        <f>Q24+Q25+Q26</f>
        <v>0</v>
      </c>
      <c r="R23" s="68">
        <f t="shared" si="2"/>
        <v>36980.490441</v>
      </c>
      <c r="S23" s="64">
        <f t="shared" si="3"/>
        <v>5.2753909330955775</v>
      </c>
    </row>
    <row r="24" spans="3:19" ht="25.5" customHeight="1">
      <c r="C24" s="71" t="s">
        <v>66</v>
      </c>
      <c r="D24" s="49">
        <v>16642.417</v>
      </c>
      <c r="E24" s="49">
        <v>7521.942</v>
      </c>
      <c r="F24" s="65"/>
      <c r="G24" s="65"/>
      <c r="H24" s="65"/>
      <c r="I24" s="65"/>
      <c r="J24" s="64"/>
      <c r="K24" s="49"/>
      <c r="L24" s="49"/>
      <c r="M24" s="49"/>
      <c r="N24" s="64">
        <f t="shared" si="4"/>
        <v>24164.359</v>
      </c>
      <c r="O24" s="49"/>
      <c r="P24" s="64">
        <f t="shared" si="1"/>
        <v>24164.359</v>
      </c>
      <c r="Q24" s="49"/>
      <c r="R24" s="68">
        <f t="shared" si="2"/>
        <v>24164.359</v>
      </c>
      <c r="S24" s="64">
        <f t="shared" si="3"/>
        <v>3.4471268188302426</v>
      </c>
    </row>
    <row r="25" spans="3:19" ht="20.25" customHeight="1">
      <c r="C25" s="71" t="s">
        <v>67</v>
      </c>
      <c r="D25" s="49">
        <v>9498.172</v>
      </c>
      <c r="E25" s="49"/>
      <c r="F25" s="53"/>
      <c r="G25" s="53"/>
      <c r="H25" s="53"/>
      <c r="I25" s="53"/>
      <c r="J25" s="75">
        <v>492.016956</v>
      </c>
      <c r="K25" s="49"/>
      <c r="L25" s="49"/>
      <c r="M25" s="49"/>
      <c r="N25" s="64">
        <f t="shared" si="4"/>
        <v>9990.188956</v>
      </c>
      <c r="O25" s="49"/>
      <c r="P25" s="64">
        <f t="shared" si="1"/>
        <v>9990.188956</v>
      </c>
      <c r="Q25" s="49"/>
      <c r="R25" s="68">
        <f t="shared" si="2"/>
        <v>9990.188956</v>
      </c>
      <c r="S25" s="64">
        <f t="shared" si="3"/>
        <v>1.4251339452211127</v>
      </c>
    </row>
    <row r="26" spans="3:19" s="78" customFormat="1" ht="36" customHeight="1">
      <c r="C26" s="76" t="s">
        <v>68</v>
      </c>
      <c r="D26" s="51">
        <v>518.668809</v>
      </c>
      <c r="E26" s="49">
        <v>21.429306</v>
      </c>
      <c r="F26" s="53"/>
      <c r="G26" s="53">
        <v>0</v>
      </c>
      <c r="H26" s="53">
        <v>969.877644</v>
      </c>
      <c r="I26" s="53"/>
      <c r="J26" s="77">
        <v>4.76529</v>
      </c>
      <c r="K26" s="49"/>
      <c r="L26" s="49"/>
      <c r="M26" s="49"/>
      <c r="N26" s="64">
        <f t="shared" si="4"/>
        <v>1514.741049</v>
      </c>
      <c r="O26" s="49"/>
      <c r="P26" s="64">
        <f t="shared" si="1"/>
        <v>1514.741049</v>
      </c>
      <c r="Q26" s="49"/>
      <c r="R26" s="68">
        <f t="shared" si="2"/>
        <v>1514.741049</v>
      </c>
      <c r="S26" s="64">
        <f t="shared" si="3"/>
        <v>0.2160828885877318</v>
      </c>
    </row>
    <row r="27" spans="3:19" ht="47.25" customHeight="1">
      <c r="C27" s="76" t="s">
        <v>69</v>
      </c>
      <c r="D27" s="49">
        <v>303.982</v>
      </c>
      <c r="E27" s="49">
        <v>759.800826</v>
      </c>
      <c r="F27" s="53"/>
      <c r="G27" s="53"/>
      <c r="H27" s="53"/>
      <c r="I27" s="53"/>
      <c r="J27" s="49">
        <v>247.41861</v>
      </c>
      <c r="K27" s="79"/>
      <c r="L27" s="49"/>
      <c r="M27" s="49"/>
      <c r="N27" s="64">
        <f t="shared" si="4"/>
        <v>1311.201436</v>
      </c>
      <c r="O27" s="49"/>
      <c r="P27" s="64">
        <f t="shared" si="1"/>
        <v>1311.201436</v>
      </c>
      <c r="Q27" s="49"/>
      <c r="R27" s="68">
        <f t="shared" si="2"/>
        <v>1311.201436</v>
      </c>
      <c r="S27" s="64">
        <f t="shared" si="3"/>
        <v>0.18704728045649072</v>
      </c>
    </row>
    <row r="28" spans="3:19" ht="38.25" customHeight="1">
      <c r="C28" s="73" t="s">
        <v>70</v>
      </c>
      <c r="D28" s="49">
        <v>295.743</v>
      </c>
      <c r="E28" s="49">
        <v>0</v>
      </c>
      <c r="F28" s="53"/>
      <c r="G28" s="53"/>
      <c r="H28" s="53"/>
      <c r="I28" s="53"/>
      <c r="J28" s="49">
        <v>0</v>
      </c>
      <c r="K28" s="49"/>
      <c r="L28" s="49"/>
      <c r="M28" s="49"/>
      <c r="N28" s="64">
        <f t="shared" si="4"/>
        <v>295.743</v>
      </c>
      <c r="O28" s="49"/>
      <c r="P28" s="64">
        <f t="shared" si="1"/>
        <v>295.743</v>
      </c>
      <c r="Q28" s="49"/>
      <c r="R28" s="68">
        <f t="shared" si="2"/>
        <v>295.743</v>
      </c>
      <c r="S28" s="64">
        <f t="shared" si="3"/>
        <v>0.04218873038516405</v>
      </c>
    </row>
    <row r="29" spans="3:19" ht="33" customHeight="1">
      <c r="C29" s="80" t="s">
        <v>71</v>
      </c>
      <c r="D29" s="49">
        <v>4.795</v>
      </c>
      <c r="E29" s="49">
        <v>86.893948</v>
      </c>
      <c r="F29" s="53"/>
      <c r="G29" s="53"/>
      <c r="H29" s="53"/>
      <c r="I29" s="53"/>
      <c r="J29" s="47">
        <v>120.586442</v>
      </c>
      <c r="K29" s="49"/>
      <c r="L29" s="49"/>
      <c r="M29" s="49"/>
      <c r="N29" s="64">
        <f t="shared" si="4"/>
        <v>212.27539000000002</v>
      </c>
      <c r="O29" s="49"/>
      <c r="P29" s="64">
        <f t="shared" si="1"/>
        <v>212.27539000000002</v>
      </c>
      <c r="Q29" s="49"/>
      <c r="R29" s="68">
        <f t="shared" si="2"/>
        <v>212.27539000000002</v>
      </c>
      <c r="S29" s="64">
        <f t="shared" si="3"/>
        <v>0.030281796005706133</v>
      </c>
    </row>
    <row r="30" spans="3:19" ht="27.75" customHeight="1">
      <c r="C30" s="81" t="s">
        <v>72</v>
      </c>
      <c r="D30" s="49">
        <v>76.21</v>
      </c>
      <c r="E30" s="49"/>
      <c r="F30" s="53">
        <v>14564.439691</v>
      </c>
      <c r="G30" s="53">
        <v>687.009558</v>
      </c>
      <c r="H30" s="53">
        <v>7862.9619999999995</v>
      </c>
      <c r="I30" s="53"/>
      <c r="J30" s="49">
        <v>1.643286</v>
      </c>
      <c r="K30" s="49"/>
      <c r="L30" s="49"/>
      <c r="M30" s="49"/>
      <c r="N30" s="64">
        <f t="shared" si="4"/>
        <v>23192.264534999995</v>
      </c>
      <c r="O30" s="82">
        <v>-88.96354000000001</v>
      </c>
      <c r="P30" s="64">
        <f t="shared" si="1"/>
        <v>23103.300994999994</v>
      </c>
      <c r="Q30" s="49"/>
      <c r="R30" s="68">
        <f t="shared" si="2"/>
        <v>23103.300994999994</v>
      </c>
      <c r="S30" s="64">
        <f t="shared" si="3"/>
        <v>3.295763337375177</v>
      </c>
    </row>
    <row r="31" spans="3:19" ht="27" customHeight="1">
      <c r="C31" s="83" t="s">
        <v>73</v>
      </c>
      <c r="D31" s="52">
        <v>2700.046</v>
      </c>
      <c r="E31" s="49">
        <v>4398.552518</v>
      </c>
      <c r="F31" s="53">
        <v>29.216355</v>
      </c>
      <c r="G31" s="53">
        <v>2.667034</v>
      </c>
      <c r="H31" s="53">
        <v>12.112254</v>
      </c>
      <c r="I31" s="53"/>
      <c r="J31" s="49">
        <v>3654.106433</v>
      </c>
      <c r="K31" s="84"/>
      <c r="L31" s="49">
        <v>399.761</v>
      </c>
      <c r="M31" s="49">
        <v>508.52606</v>
      </c>
      <c r="N31" s="64">
        <f t="shared" si="4"/>
        <v>11704.987654</v>
      </c>
      <c r="O31" s="82">
        <v>-4310.92257802</v>
      </c>
      <c r="P31" s="64">
        <f t="shared" si="1"/>
        <v>7394.06507598</v>
      </c>
      <c r="Q31" s="49"/>
      <c r="R31" s="68">
        <f t="shared" si="2"/>
        <v>7394.06507598</v>
      </c>
      <c r="S31" s="64">
        <f t="shared" si="3"/>
        <v>1.0547881706105564</v>
      </c>
    </row>
    <row r="32" spans="3:19" ht="24" customHeight="1">
      <c r="C32" s="83" t="s">
        <v>74</v>
      </c>
      <c r="D32" s="49">
        <v>0</v>
      </c>
      <c r="E32" s="49">
        <v>1755.7369999999999</v>
      </c>
      <c r="F32" s="53">
        <v>8277.164</v>
      </c>
      <c r="G32" s="53">
        <v>0</v>
      </c>
      <c r="H32" s="53">
        <v>666.005</v>
      </c>
      <c r="I32" s="53"/>
      <c r="J32" s="49">
        <v>2798.805562</v>
      </c>
      <c r="K32" s="85">
        <v>22.018276999999998</v>
      </c>
      <c r="L32" s="49"/>
      <c r="M32" s="51">
        <v>538.57424</v>
      </c>
      <c r="N32" s="64">
        <f t="shared" si="4"/>
        <v>14058.304078999998</v>
      </c>
      <c r="O32" s="54">
        <v>-14058.304078999998</v>
      </c>
      <c r="P32" s="64">
        <f t="shared" si="1"/>
        <v>0</v>
      </c>
      <c r="Q32" s="49"/>
      <c r="R32" s="68">
        <f t="shared" si="2"/>
        <v>0</v>
      </c>
      <c r="S32" s="64">
        <f t="shared" si="3"/>
        <v>0</v>
      </c>
    </row>
    <row r="33" spans="3:19" ht="23.25" customHeight="1">
      <c r="C33" s="86" t="s">
        <v>75</v>
      </c>
      <c r="D33" s="49">
        <v>186.16</v>
      </c>
      <c r="E33" s="49">
        <v>73.645243</v>
      </c>
      <c r="F33" s="53"/>
      <c r="G33" s="53"/>
      <c r="H33" s="53"/>
      <c r="I33" s="53"/>
      <c r="J33" s="49">
        <v>134.656816</v>
      </c>
      <c r="K33" s="84"/>
      <c r="L33" s="49"/>
      <c r="M33" s="49"/>
      <c r="N33" s="64">
        <f t="shared" si="4"/>
        <v>394.462059</v>
      </c>
      <c r="O33" s="49">
        <v>0</v>
      </c>
      <c r="P33" s="64">
        <f t="shared" si="1"/>
        <v>394.462059</v>
      </c>
      <c r="Q33" s="49"/>
      <c r="R33" s="68">
        <f t="shared" si="2"/>
        <v>394.462059</v>
      </c>
      <c r="S33" s="64">
        <f t="shared" si="3"/>
        <v>0.05627133509272469</v>
      </c>
    </row>
    <row r="34" spans="3:19" ht="19.5" customHeight="1">
      <c r="C34" s="86" t="s">
        <v>76</v>
      </c>
      <c r="D34" s="49"/>
      <c r="E34" s="49">
        <v>0</v>
      </c>
      <c r="F34" s="53"/>
      <c r="G34" s="53"/>
      <c r="H34" s="53">
        <v>0</v>
      </c>
      <c r="I34" s="53"/>
      <c r="J34" s="49"/>
      <c r="K34" s="49"/>
      <c r="L34" s="49"/>
      <c r="M34" s="49">
        <v>0</v>
      </c>
      <c r="N34" s="64">
        <f t="shared" si="4"/>
        <v>0</v>
      </c>
      <c r="O34" s="54"/>
      <c r="P34" s="64">
        <f t="shared" si="1"/>
        <v>0</v>
      </c>
      <c r="Q34" s="49"/>
      <c r="R34" s="68">
        <f t="shared" si="2"/>
        <v>0</v>
      </c>
      <c r="S34" s="64">
        <f t="shared" si="3"/>
        <v>0</v>
      </c>
    </row>
    <row r="35" spans="3:19" ht="20.25" customHeight="1">
      <c r="C35" s="48" t="s">
        <v>77</v>
      </c>
      <c r="D35" s="52">
        <v>1155.652</v>
      </c>
      <c r="E35" s="49">
        <v>1183.7387509999999</v>
      </c>
      <c r="F35" s="49">
        <v>3.647</v>
      </c>
      <c r="G35" s="49">
        <v>35.243907</v>
      </c>
      <c r="H35" s="49">
        <v>0.02</v>
      </c>
      <c r="I35" s="53"/>
      <c r="J35" s="49">
        <v>462.683</v>
      </c>
      <c r="K35" s="49">
        <v>137.762</v>
      </c>
      <c r="L35" s="49"/>
      <c r="M35" s="49"/>
      <c r="N35" s="64">
        <f t="shared" si="4"/>
        <v>2978.746658</v>
      </c>
      <c r="O35" s="49"/>
      <c r="P35" s="64">
        <f t="shared" si="1"/>
        <v>2978.746658</v>
      </c>
      <c r="Q35" s="49"/>
      <c r="R35" s="68">
        <f t="shared" si="2"/>
        <v>2978.746658</v>
      </c>
      <c r="S35" s="64">
        <f t="shared" si="3"/>
        <v>0.4249281965763196</v>
      </c>
    </row>
    <row r="36" spans="3:19" ht="18.75" customHeight="1">
      <c r="C36" s="48"/>
      <c r="D36" s="52"/>
      <c r="E36" s="49"/>
      <c r="F36" s="53"/>
      <c r="G36" s="53"/>
      <c r="H36" s="53"/>
      <c r="I36" s="53"/>
      <c r="J36" s="87"/>
      <c r="K36" s="49"/>
      <c r="L36" s="49"/>
      <c r="M36" s="49"/>
      <c r="N36" s="64">
        <f t="shared" si="4"/>
        <v>0</v>
      </c>
      <c r="O36" s="49"/>
      <c r="P36" s="64">
        <f t="shared" si="1"/>
        <v>0</v>
      </c>
      <c r="Q36" s="49"/>
      <c r="R36" s="68">
        <f t="shared" si="2"/>
        <v>0</v>
      </c>
      <c r="S36" s="64">
        <f t="shared" si="3"/>
        <v>0</v>
      </c>
    </row>
    <row r="37" spans="3:19" ht="24.75" customHeight="1">
      <c r="C37" s="86" t="s">
        <v>78</v>
      </c>
      <c r="D37" s="49">
        <v>25.202932</v>
      </c>
      <c r="E37" s="49"/>
      <c r="F37" s="53"/>
      <c r="G37" s="53"/>
      <c r="H37" s="53"/>
      <c r="I37" s="53"/>
      <c r="J37" s="49">
        <v>0</v>
      </c>
      <c r="K37" s="49"/>
      <c r="L37" s="49"/>
      <c r="M37" s="49"/>
      <c r="N37" s="64">
        <f t="shared" si="4"/>
        <v>25.202932</v>
      </c>
      <c r="O37" s="49"/>
      <c r="P37" s="64">
        <f t="shared" si="1"/>
        <v>25.202932</v>
      </c>
      <c r="Q37" s="49">
        <f>-P37</f>
        <v>-25.202932</v>
      </c>
      <c r="R37" s="50">
        <f t="shared" si="2"/>
        <v>0</v>
      </c>
      <c r="S37" s="64">
        <f t="shared" si="3"/>
        <v>0</v>
      </c>
    </row>
    <row r="38" spans="3:19" ht="36.75" customHeight="1">
      <c r="C38" s="48" t="s">
        <v>79</v>
      </c>
      <c r="D38" s="49">
        <v>-104.346059</v>
      </c>
      <c r="E38" s="49"/>
      <c r="F38" s="53"/>
      <c r="G38" s="53">
        <v>0</v>
      </c>
      <c r="H38" s="53"/>
      <c r="I38" s="53"/>
      <c r="J38" s="64"/>
      <c r="K38" s="49"/>
      <c r="L38" s="49"/>
      <c r="M38" s="49"/>
      <c r="N38" s="64">
        <f t="shared" si="4"/>
        <v>-104.346059</v>
      </c>
      <c r="O38" s="49"/>
      <c r="P38" s="64">
        <f t="shared" si="1"/>
        <v>-104.346059</v>
      </c>
      <c r="Q38" s="49"/>
      <c r="R38" s="50">
        <f t="shared" si="2"/>
        <v>-104.346059</v>
      </c>
      <c r="S38" s="64">
        <f t="shared" si="3"/>
        <v>-0.01488531512125535</v>
      </c>
    </row>
    <row r="39" spans="3:19" ht="48.75" customHeight="1">
      <c r="C39" s="48" t="s">
        <v>80</v>
      </c>
      <c r="D39" s="49">
        <v>4.141</v>
      </c>
      <c r="E39" s="49"/>
      <c r="F39" s="53"/>
      <c r="G39" s="53"/>
      <c r="H39" s="53"/>
      <c r="I39" s="53"/>
      <c r="J39" s="64"/>
      <c r="K39" s="49"/>
      <c r="L39" s="49"/>
      <c r="M39" s="49"/>
      <c r="N39" s="64">
        <f t="shared" si="4"/>
        <v>4.141</v>
      </c>
      <c r="O39" s="49"/>
      <c r="P39" s="64">
        <f t="shared" si="1"/>
        <v>4.141</v>
      </c>
      <c r="Q39" s="49"/>
      <c r="R39" s="50">
        <f t="shared" si="2"/>
        <v>4.141</v>
      </c>
      <c r="S39" s="64">
        <f t="shared" si="3"/>
        <v>0.0005907275320970042</v>
      </c>
    </row>
    <row r="40" spans="3:19" ht="54" customHeight="1">
      <c r="C40" s="48" t="s">
        <v>81</v>
      </c>
      <c r="D40" s="49">
        <v>405.8</v>
      </c>
      <c r="E40" s="49"/>
      <c r="F40" s="53"/>
      <c r="G40" s="53"/>
      <c r="H40" s="53"/>
      <c r="I40" s="53"/>
      <c r="J40" s="64"/>
      <c r="K40" s="49"/>
      <c r="L40" s="49"/>
      <c r="M40" s="49"/>
      <c r="N40" s="64">
        <f t="shared" si="4"/>
        <v>405.8</v>
      </c>
      <c r="O40" s="49"/>
      <c r="P40" s="64">
        <f t="shared" si="1"/>
        <v>405.8</v>
      </c>
      <c r="Q40" s="49"/>
      <c r="R40" s="50">
        <f t="shared" si="2"/>
        <v>405.8</v>
      </c>
      <c r="S40" s="64">
        <f t="shared" si="3"/>
        <v>0.05788873038516405</v>
      </c>
    </row>
    <row r="41" spans="3:19" ht="54" customHeight="1">
      <c r="C41" s="48"/>
      <c r="D41" s="51"/>
      <c r="E41" s="49"/>
      <c r="F41" s="53"/>
      <c r="G41" s="53"/>
      <c r="H41" s="53"/>
      <c r="I41" s="53"/>
      <c r="J41" s="64"/>
      <c r="K41" s="49"/>
      <c r="L41" s="49"/>
      <c r="M41" s="49"/>
      <c r="N41" s="64"/>
      <c r="O41" s="49"/>
      <c r="P41" s="64"/>
      <c r="Q41" s="49"/>
      <c r="R41" s="50"/>
      <c r="S41" s="64"/>
    </row>
    <row r="42" spans="3:19" s="62" customFormat="1" ht="30.75" customHeight="1">
      <c r="C42" s="88" t="s">
        <v>82</v>
      </c>
      <c r="D42" s="89">
        <f>D43+D56+D59+D62</f>
        <v>45192.06300000001</v>
      </c>
      <c r="E42" s="89">
        <f aca="true" t="shared" si="8" ref="E42:M42">E43+E56+E59+E62+E63</f>
        <v>21796.034897999998</v>
      </c>
      <c r="F42" s="89">
        <f t="shared" si="8"/>
        <v>22764.799826000006</v>
      </c>
      <c r="G42" s="89">
        <f t="shared" si="8"/>
        <v>585.1956169999999</v>
      </c>
      <c r="H42" s="89">
        <f t="shared" si="8"/>
        <v>9030.943147</v>
      </c>
      <c r="I42" s="89">
        <f t="shared" si="8"/>
        <v>0</v>
      </c>
      <c r="J42" s="89">
        <f t="shared" si="8"/>
        <v>6251.6006210000005</v>
      </c>
      <c r="K42" s="89">
        <f t="shared" si="8"/>
        <v>141.039</v>
      </c>
      <c r="L42" s="56">
        <f t="shared" si="8"/>
        <v>372.384545</v>
      </c>
      <c r="M42" s="57">
        <f t="shared" si="8"/>
        <v>869.86709</v>
      </c>
      <c r="N42" s="57">
        <f aca="true" t="shared" si="9" ref="N42:N62">SUM(D42:M42)</f>
        <v>107003.92774400002</v>
      </c>
      <c r="O42" s="89">
        <f>O43+O56+O59+O62+O63</f>
        <v>-18458.189777019994</v>
      </c>
      <c r="P42" s="57">
        <f aca="true" t="shared" si="10" ref="P42:P62">N42+O42</f>
        <v>88545.73796698003</v>
      </c>
      <c r="Q42" s="89">
        <f>Q43+Q56+Q59+Q62+Q63</f>
        <v>-1708.0158649999998</v>
      </c>
      <c r="R42" s="90">
        <f aca="true" t="shared" si="11" ref="R42:R59">P42+Q42</f>
        <v>86837.72210198003</v>
      </c>
      <c r="S42" s="57">
        <f aca="true" t="shared" si="12" ref="S42:S62">R42/$R$5*100</f>
        <v>12.387692168613414</v>
      </c>
    </row>
    <row r="43" spans="3:19" ht="19.5" customHeight="1">
      <c r="C43" s="91" t="s">
        <v>83</v>
      </c>
      <c r="D43" s="92">
        <f>SUM(D44:D48)+D55</f>
        <v>43892.852000000006</v>
      </c>
      <c r="E43" s="59">
        <f aca="true" t="shared" si="13" ref="E43:M43">E44+E45+E46+E47+E48+E55</f>
        <v>19789.139917999997</v>
      </c>
      <c r="F43" s="60">
        <f t="shared" si="13"/>
        <v>22779.779416000005</v>
      </c>
      <c r="G43" s="60">
        <f t="shared" si="13"/>
        <v>594.7005069999999</v>
      </c>
      <c r="H43" s="60">
        <f t="shared" si="13"/>
        <v>9040.85008</v>
      </c>
      <c r="I43" s="60">
        <f t="shared" si="13"/>
        <v>0</v>
      </c>
      <c r="J43" s="59">
        <f t="shared" si="13"/>
        <v>5965.64472</v>
      </c>
      <c r="K43" s="59">
        <f t="shared" si="13"/>
        <v>141.039</v>
      </c>
      <c r="L43" s="93">
        <f t="shared" si="13"/>
        <v>372.479</v>
      </c>
      <c r="M43" s="59">
        <f t="shared" si="13"/>
        <v>442.41718000000003</v>
      </c>
      <c r="N43" s="64">
        <f t="shared" si="9"/>
        <v>103018.90182100002</v>
      </c>
      <c r="O43" s="59">
        <f>O44+O45+O46+O47+O48+O55</f>
        <v>-18397.993297019995</v>
      </c>
      <c r="P43" s="64">
        <f t="shared" si="10"/>
        <v>84620.90852398003</v>
      </c>
      <c r="Q43" s="59">
        <f>Q44+Q45+Q46+Q47+Q48+Q55</f>
        <v>0</v>
      </c>
      <c r="R43" s="50">
        <f t="shared" si="11"/>
        <v>84620.90852398003</v>
      </c>
      <c r="S43" s="64">
        <f t="shared" si="12"/>
        <v>12.071456280168336</v>
      </c>
    </row>
    <row r="44" spans="2:19" ht="23.25" customHeight="1">
      <c r="B44" s="94"/>
      <c r="C44" s="95" t="s">
        <v>84</v>
      </c>
      <c r="D44" s="96">
        <v>8585.731</v>
      </c>
      <c r="E44" s="97">
        <v>9038.069</v>
      </c>
      <c r="F44" s="65">
        <v>71.150014</v>
      </c>
      <c r="G44" s="65">
        <v>40.240408</v>
      </c>
      <c r="H44" s="65">
        <v>58.674</v>
      </c>
      <c r="I44" s="65"/>
      <c r="J44" s="97">
        <v>3088.20602</v>
      </c>
      <c r="K44" s="97">
        <v>0</v>
      </c>
      <c r="L44" s="67"/>
      <c r="M44" s="97">
        <v>118.47</v>
      </c>
      <c r="N44" s="64">
        <f t="shared" si="9"/>
        <v>21000.540442</v>
      </c>
      <c r="O44" s="47"/>
      <c r="P44" s="64">
        <f t="shared" si="10"/>
        <v>21000.540442</v>
      </c>
      <c r="Q44" s="47"/>
      <c r="R44" s="50">
        <f t="shared" si="11"/>
        <v>21000.540442</v>
      </c>
      <c r="S44" s="64">
        <f t="shared" si="12"/>
        <v>2.9957974952924395</v>
      </c>
    </row>
    <row r="45" spans="2:19" ht="23.25" customHeight="1">
      <c r="B45" s="94"/>
      <c r="C45" s="95" t="s">
        <v>85</v>
      </c>
      <c r="D45" s="97">
        <v>1813.647</v>
      </c>
      <c r="E45" s="97">
        <v>5800.28</v>
      </c>
      <c r="F45" s="65">
        <v>162.655</v>
      </c>
      <c r="G45" s="65">
        <v>14.184965</v>
      </c>
      <c r="H45" s="65">
        <v>8389.205</v>
      </c>
      <c r="I45" s="65">
        <v>0</v>
      </c>
      <c r="J45" s="67">
        <v>1857.643707</v>
      </c>
      <c r="K45" s="67">
        <v>0</v>
      </c>
      <c r="L45" s="67">
        <v>9.78</v>
      </c>
      <c r="M45" s="67">
        <v>302.93943</v>
      </c>
      <c r="N45" s="64">
        <f t="shared" si="9"/>
        <v>18350.335101999997</v>
      </c>
      <c r="O45" s="54">
        <v>-4319.476592</v>
      </c>
      <c r="P45" s="64">
        <f t="shared" si="10"/>
        <v>14030.858509999998</v>
      </c>
      <c r="Q45" s="47"/>
      <c r="R45" s="50">
        <f t="shared" si="11"/>
        <v>14030.858509999998</v>
      </c>
      <c r="S45" s="64">
        <f t="shared" si="12"/>
        <v>2.001549002853067</v>
      </c>
    </row>
    <row r="46" spans="2:19" ht="17.25" customHeight="1">
      <c r="B46" s="94"/>
      <c r="C46" s="95" t="s">
        <v>86</v>
      </c>
      <c r="D46" s="97">
        <v>3000.341</v>
      </c>
      <c r="E46" s="97">
        <v>185.228</v>
      </c>
      <c r="F46" s="65">
        <v>1.781</v>
      </c>
      <c r="G46" s="65">
        <v>0.012912</v>
      </c>
      <c r="H46" s="65">
        <v>0.256796</v>
      </c>
      <c r="I46" s="65">
        <v>0</v>
      </c>
      <c r="J46" s="67">
        <v>0.288166</v>
      </c>
      <c r="K46" s="67">
        <v>0</v>
      </c>
      <c r="L46" s="97">
        <v>362.699</v>
      </c>
      <c r="M46" s="67">
        <v>21.00775</v>
      </c>
      <c r="N46" s="64">
        <f t="shared" si="9"/>
        <v>3571.6146240000003</v>
      </c>
      <c r="O46" s="54">
        <v>-24.73626602</v>
      </c>
      <c r="P46" s="64">
        <f t="shared" si="10"/>
        <v>3546.87835798</v>
      </c>
      <c r="Q46" s="47"/>
      <c r="R46" s="50">
        <f t="shared" si="11"/>
        <v>3546.87835798</v>
      </c>
      <c r="S46" s="64">
        <f t="shared" si="12"/>
        <v>0.5059740881569188</v>
      </c>
    </row>
    <row r="47" spans="2:19" ht="18.75" customHeight="1">
      <c r="B47" s="94"/>
      <c r="C47" s="95" t="s">
        <v>87</v>
      </c>
      <c r="D47" s="97">
        <v>1908.976</v>
      </c>
      <c r="E47" s="97">
        <v>792.0777830000001</v>
      </c>
      <c r="F47" s="65"/>
      <c r="G47" s="65">
        <v>0.707249</v>
      </c>
      <c r="H47" s="65"/>
      <c r="I47" s="65"/>
      <c r="J47" s="67"/>
      <c r="K47" s="97"/>
      <c r="L47" s="93"/>
      <c r="M47" s="97"/>
      <c r="N47" s="64">
        <f t="shared" si="9"/>
        <v>2701.7610320000003</v>
      </c>
      <c r="O47" s="47"/>
      <c r="P47" s="64">
        <f t="shared" si="10"/>
        <v>2701.7610320000003</v>
      </c>
      <c r="Q47" s="47"/>
      <c r="R47" s="50">
        <f t="shared" si="11"/>
        <v>2701.7610320000003</v>
      </c>
      <c r="S47" s="64">
        <f t="shared" si="12"/>
        <v>0.3854152684736092</v>
      </c>
    </row>
    <row r="48" spans="2:19" ht="26.25" customHeight="1">
      <c r="B48" s="94"/>
      <c r="C48" s="98" t="s">
        <v>88</v>
      </c>
      <c r="D48" s="93">
        <f>SUM(D49:D54)</f>
        <v>28476.795000000002</v>
      </c>
      <c r="E48" s="93">
        <f aca="true" t="shared" si="14" ref="E48:M48">E49+E50+E52+E54+E51</f>
        <v>3973.4851349999994</v>
      </c>
      <c r="F48" s="99">
        <f t="shared" si="14"/>
        <v>22544.193402000004</v>
      </c>
      <c r="G48" s="99">
        <f t="shared" si="14"/>
        <v>539.5549729999999</v>
      </c>
      <c r="H48" s="99">
        <f t="shared" si="14"/>
        <v>592.7142839999999</v>
      </c>
      <c r="I48" s="99">
        <f t="shared" si="14"/>
        <v>0</v>
      </c>
      <c r="J48" s="93">
        <f t="shared" si="14"/>
        <v>1018.352752</v>
      </c>
      <c r="K48" s="93">
        <f t="shared" si="14"/>
        <v>141.039</v>
      </c>
      <c r="L48" s="93">
        <f t="shared" si="14"/>
        <v>0</v>
      </c>
      <c r="M48" s="93">
        <f t="shared" si="14"/>
        <v>0</v>
      </c>
      <c r="N48" s="64">
        <f t="shared" si="9"/>
        <v>57286.134546</v>
      </c>
      <c r="O48" s="93">
        <f>O49+O50+O52+O54+O51</f>
        <v>-14032.744558999995</v>
      </c>
      <c r="P48" s="64">
        <f t="shared" si="10"/>
        <v>43253.389987</v>
      </c>
      <c r="Q48" s="93">
        <f>Q49+Q50+Q52+Q54+Q51</f>
        <v>0</v>
      </c>
      <c r="R48" s="50">
        <f t="shared" si="11"/>
        <v>43253.389987</v>
      </c>
      <c r="S48" s="64">
        <f t="shared" si="12"/>
        <v>6.170241082310985</v>
      </c>
    </row>
    <row r="49" spans="2:19" ht="32.25" customHeight="1">
      <c r="B49" s="94"/>
      <c r="C49" s="100" t="s">
        <v>89</v>
      </c>
      <c r="D49" s="97">
        <v>13010.247</v>
      </c>
      <c r="E49" s="67">
        <v>234.91306699999996</v>
      </c>
      <c r="F49" s="101">
        <v>0.031178</v>
      </c>
      <c r="G49" s="101">
        <v>105.034426</v>
      </c>
      <c r="H49" s="101"/>
      <c r="I49" s="101">
        <v>0</v>
      </c>
      <c r="J49" s="97">
        <v>139.354942</v>
      </c>
      <c r="K49" s="97"/>
      <c r="L49" s="59"/>
      <c r="M49" s="67"/>
      <c r="N49" s="64">
        <f t="shared" si="9"/>
        <v>13489.580612999998</v>
      </c>
      <c r="O49" s="54">
        <v>-13169.921913999995</v>
      </c>
      <c r="P49" s="70">
        <f t="shared" si="10"/>
        <v>319.65869900000325</v>
      </c>
      <c r="Q49" s="47"/>
      <c r="R49" s="50">
        <f t="shared" si="11"/>
        <v>319.65869900000325</v>
      </c>
      <c r="S49" s="64">
        <f t="shared" si="12"/>
        <v>0.04560038502139847</v>
      </c>
    </row>
    <row r="50" spans="2:19" ht="15">
      <c r="B50" s="94"/>
      <c r="C50" s="102" t="s">
        <v>90</v>
      </c>
      <c r="D50" s="97">
        <v>5079.504</v>
      </c>
      <c r="E50" s="67">
        <v>139.486802</v>
      </c>
      <c r="F50" s="65">
        <v>0</v>
      </c>
      <c r="G50" s="65">
        <v>0.024866</v>
      </c>
      <c r="H50" s="65"/>
      <c r="I50" s="65"/>
      <c r="J50" s="67">
        <v>84.996912</v>
      </c>
      <c r="K50" s="103">
        <v>0.1</v>
      </c>
      <c r="L50" s="67"/>
      <c r="M50" s="67"/>
      <c r="N50" s="64">
        <f t="shared" si="9"/>
        <v>5304.11258</v>
      </c>
      <c r="O50" s="54">
        <v>-38.214879999999994</v>
      </c>
      <c r="P50" s="64">
        <f t="shared" si="10"/>
        <v>5265.8976999999995</v>
      </c>
      <c r="Q50" s="47"/>
      <c r="R50" s="50">
        <f t="shared" si="11"/>
        <v>5265.8976999999995</v>
      </c>
      <c r="S50" s="64">
        <f t="shared" si="12"/>
        <v>0.7511979600570613</v>
      </c>
    </row>
    <row r="51" spans="2:19" ht="38.25" customHeight="1">
      <c r="B51" s="94"/>
      <c r="C51" s="76" t="s">
        <v>91</v>
      </c>
      <c r="D51" s="97">
        <v>2814.604</v>
      </c>
      <c r="E51" s="67">
        <v>1734.4182659999997</v>
      </c>
      <c r="F51" s="67">
        <v>5.330224</v>
      </c>
      <c r="G51" s="67">
        <v>54.575605</v>
      </c>
      <c r="H51" s="67">
        <v>0.033658</v>
      </c>
      <c r="I51" s="65"/>
      <c r="J51" s="67">
        <v>568.398852</v>
      </c>
      <c r="K51" s="104">
        <v>140.939</v>
      </c>
      <c r="L51" s="67"/>
      <c r="M51" s="67"/>
      <c r="N51" s="64">
        <f t="shared" si="9"/>
        <v>5318.299605000001</v>
      </c>
      <c r="O51" s="54">
        <v>-824.6077649999999</v>
      </c>
      <c r="P51" s="64">
        <f t="shared" si="10"/>
        <v>4493.691840000001</v>
      </c>
      <c r="Q51" s="47">
        <v>0</v>
      </c>
      <c r="R51" s="105">
        <f t="shared" si="11"/>
        <v>4493.691840000001</v>
      </c>
      <c r="S51" s="64">
        <f t="shared" si="12"/>
        <v>0.6410402054208276</v>
      </c>
    </row>
    <row r="52" spans="2:19" ht="15">
      <c r="B52" s="94"/>
      <c r="C52" s="102" t="s">
        <v>92</v>
      </c>
      <c r="D52" s="97">
        <v>5902.84</v>
      </c>
      <c r="E52" s="67">
        <v>1575.27</v>
      </c>
      <c r="F52" s="65">
        <v>22538.832000000002</v>
      </c>
      <c r="G52" s="65">
        <v>365.80199999999996</v>
      </c>
      <c r="H52" s="65">
        <v>592.680626</v>
      </c>
      <c r="I52" s="65"/>
      <c r="J52" s="67">
        <v>31.096905</v>
      </c>
      <c r="K52" s="67"/>
      <c r="L52" s="67"/>
      <c r="M52" s="67"/>
      <c r="N52" s="64">
        <f t="shared" si="9"/>
        <v>31006.521531000002</v>
      </c>
      <c r="O52" s="47"/>
      <c r="P52" s="64">
        <f t="shared" si="10"/>
        <v>31006.521531000002</v>
      </c>
      <c r="Q52" s="47"/>
      <c r="R52" s="50">
        <f t="shared" si="11"/>
        <v>31006.521531000002</v>
      </c>
      <c r="S52" s="64">
        <f t="shared" si="12"/>
        <v>4.423184241226819</v>
      </c>
    </row>
    <row r="53" spans="2:19" ht="74.25" customHeight="1">
      <c r="B53" s="94"/>
      <c r="C53" s="76" t="s">
        <v>93</v>
      </c>
      <c r="D53" s="97">
        <v>480.472</v>
      </c>
      <c r="E53" s="67"/>
      <c r="F53" s="65"/>
      <c r="G53" s="65"/>
      <c r="H53" s="65"/>
      <c r="I53" s="65"/>
      <c r="J53" s="67"/>
      <c r="K53" s="67"/>
      <c r="L53" s="67"/>
      <c r="M53" s="67"/>
      <c r="N53" s="64">
        <f t="shared" si="9"/>
        <v>480.472</v>
      </c>
      <c r="O53" s="47"/>
      <c r="P53" s="64">
        <f t="shared" si="10"/>
        <v>480.472</v>
      </c>
      <c r="Q53" s="47"/>
      <c r="R53" s="50">
        <f t="shared" si="11"/>
        <v>480.472</v>
      </c>
      <c r="S53" s="64">
        <f t="shared" si="12"/>
        <v>0.06854094151212553</v>
      </c>
    </row>
    <row r="54" spans="2:19" ht="15">
      <c r="B54" s="94"/>
      <c r="C54" s="102" t="s">
        <v>94</v>
      </c>
      <c r="D54" s="97">
        <v>1189.128</v>
      </c>
      <c r="E54" s="67">
        <v>289.397</v>
      </c>
      <c r="F54" s="65">
        <v>0</v>
      </c>
      <c r="G54" s="65">
        <v>14.118076</v>
      </c>
      <c r="H54" s="65">
        <v>0</v>
      </c>
      <c r="I54" s="65"/>
      <c r="J54" s="67">
        <v>194.505141</v>
      </c>
      <c r="K54" s="67">
        <v>0</v>
      </c>
      <c r="L54" s="64">
        <v>0</v>
      </c>
      <c r="M54" s="67"/>
      <c r="N54" s="64">
        <f t="shared" si="9"/>
        <v>1687.148217</v>
      </c>
      <c r="O54" s="47"/>
      <c r="P54" s="64">
        <f t="shared" si="10"/>
        <v>1687.148217</v>
      </c>
      <c r="Q54" s="47"/>
      <c r="R54" s="50">
        <f t="shared" si="11"/>
        <v>1687.148217</v>
      </c>
      <c r="S54" s="64">
        <f t="shared" si="12"/>
        <v>0.2406773490727532</v>
      </c>
    </row>
    <row r="55" spans="2:19" s="47" customFormat="1" ht="31.5" customHeight="1">
      <c r="B55" s="106"/>
      <c r="C55" s="107" t="s">
        <v>95</v>
      </c>
      <c r="D55" s="97">
        <v>107.362</v>
      </c>
      <c r="E55" s="67">
        <v>0</v>
      </c>
      <c r="F55" s="65">
        <v>0</v>
      </c>
      <c r="G55" s="65"/>
      <c r="H55" s="65"/>
      <c r="I55" s="65"/>
      <c r="J55" s="67">
        <v>1.154075</v>
      </c>
      <c r="K55" s="64">
        <v>0</v>
      </c>
      <c r="L55" s="64"/>
      <c r="M55" s="67"/>
      <c r="N55" s="64">
        <f t="shared" si="9"/>
        <v>108.516075</v>
      </c>
      <c r="O55" s="54">
        <v>-21.03588</v>
      </c>
      <c r="P55" s="64">
        <f t="shared" si="10"/>
        <v>87.48019500000001</v>
      </c>
      <c r="R55" s="50">
        <f t="shared" si="11"/>
        <v>87.48019500000001</v>
      </c>
      <c r="S55" s="64">
        <f t="shared" si="12"/>
        <v>0.012479343081312414</v>
      </c>
    </row>
    <row r="56" spans="2:19" ht="19.5" customHeight="1">
      <c r="B56" s="94"/>
      <c r="C56" s="91" t="s">
        <v>96</v>
      </c>
      <c r="D56" s="64">
        <f>SUM(D57:D58)</f>
        <v>679.233</v>
      </c>
      <c r="E56" s="64">
        <f aca="true" t="shared" si="15" ref="E56:M56">E57+E58</f>
        <v>1674.985858</v>
      </c>
      <c r="F56" s="66">
        <f t="shared" si="15"/>
        <v>0.072352</v>
      </c>
      <c r="G56" s="66">
        <f t="shared" si="15"/>
        <v>0</v>
      </c>
      <c r="H56" s="66">
        <f t="shared" si="15"/>
        <v>0.011699</v>
      </c>
      <c r="I56" s="66">
        <f t="shared" si="15"/>
        <v>0</v>
      </c>
      <c r="J56" s="64">
        <f t="shared" si="15"/>
        <v>274.04560499999997</v>
      </c>
      <c r="K56" s="64">
        <f t="shared" si="15"/>
        <v>0</v>
      </c>
      <c r="L56" s="67">
        <f t="shared" si="15"/>
        <v>0</v>
      </c>
      <c r="M56" s="64">
        <f t="shared" si="15"/>
        <v>244.10976</v>
      </c>
      <c r="N56" s="64">
        <f t="shared" si="9"/>
        <v>2872.458274</v>
      </c>
      <c r="O56" s="64">
        <f>O57+O58</f>
        <v>-19.28748</v>
      </c>
      <c r="P56" s="64">
        <f t="shared" si="10"/>
        <v>2853.170794</v>
      </c>
      <c r="Q56" s="47">
        <f>Q57+Q58</f>
        <v>0</v>
      </c>
      <c r="R56" s="50">
        <f t="shared" si="11"/>
        <v>2853.170794</v>
      </c>
      <c r="S56" s="64">
        <f t="shared" si="12"/>
        <v>0.40701437860199713</v>
      </c>
    </row>
    <row r="57" spans="2:19" ht="19.5" customHeight="1">
      <c r="B57" s="94"/>
      <c r="C57" s="102" t="s">
        <v>97</v>
      </c>
      <c r="D57" s="67">
        <v>526.448</v>
      </c>
      <c r="E57" s="97">
        <v>1646.533858</v>
      </c>
      <c r="F57" s="65">
        <v>0.072352</v>
      </c>
      <c r="G57" s="65"/>
      <c r="H57" s="65">
        <v>0.011699</v>
      </c>
      <c r="I57" s="65"/>
      <c r="J57" s="67">
        <v>273.894705</v>
      </c>
      <c r="K57" s="67">
        <v>0</v>
      </c>
      <c r="L57" s="64">
        <v>0</v>
      </c>
      <c r="M57" s="97">
        <v>244.10976</v>
      </c>
      <c r="N57" s="64">
        <f t="shared" si="9"/>
        <v>2691.0703740000004</v>
      </c>
      <c r="O57" s="64">
        <v>-19.28748</v>
      </c>
      <c r="P57" s="64">
        <f t="shared" si="10"/>
        <v>2671.7828940000004</v>
      </c>
      <c r="Q57" s="47"/>
      <c r="R57" s="50">
        <f t="shared" si="11"/>
        <v>2671.7828940000004</v>
      </c>
      <c r="S57" s="64">
        <f t="shared" si="12"/>
        <v>0.3811387865905849</v>
      </c>
    </row>
    <row r="58" spans="2:19" ht="17.25" customHeight="1">
      <c r="B58" s="94"/>
      <c r="C58" s="102" t="s">
        <v>98</v>
      </c>
      <c r="D58" s="67">
        <v>152.785</v>
      </c>
      <c r="E58" s="97">
        <v>28.451999999999998</v>
      </c>
      <c r="F58" s="101"/>
      <c r="G58" s="101">
        <v>0</v>
      </c>
      <c r="H58" s="101"/>
      <c r="I58" s="101"/>
      <c r="J58" s="67">
        <v>0.1509</v>
      </c>
      <c r="K58" s="64"/>
      <c r="L58" s="64"/>
      <c r="M58" s="97"/>
      <c r="N58" s="64">
        <f t="shared" si="9"/>
        <v>181.3879</v>
      </c>
      <c r="O58" s="47"/>
      <c r="P58" s="64">
        <f t="shared" si="10"/>
        <v>181.3879</v>
      </c>
      <c r="Q58" s="47">
        <v>0</v>
      </c>
      <c r="R58" s="50">
        <f t="shared" si="11"/>
        <v>181.3879</v>
      </c>
      <c r="S58" s="64">
        <f t="shared" si="12"/>
        <v>0.02587559201141227</v>
      </c>
    </row>
    <row r="59" spans="2:19" ht="23.25" customHeight="1">
      <c r="B59" s="94"/>
      <c r="C59" s="91" t="s">
        <v>78</v>
      </c>
      <c r="D59" s="93">
        <f>D60+D61</f>
        <v>1097.624</v>
      </c>
      <c r="E59" s="93">
        <f>E60+E61</f>
        <v>447.86600000000004</v>
      </c>
      <c r="F59" s="93">
        <f>F60+F61</f>
        <v>0</v>
      </c>
      <c r="G59" s="93">
        <f>G60+G61</f>
        <v>0</v>
      </c>
      <c r="H59" s="93">
        <f>H60+H61</f>
        <v>0</v>
      </c>
      <c r="I59" s="101"/>
      <c r="J59" s="93">
        <f>J60+J61</f>
        <v>20.094715</v>
      </c>
      <c r="K59" s="64"/>
      <c r="L59" s="64">
        <f>L60+L61</f>
        <v>0</v>
      </c>
      <c r="M59" s="93">
        <f>M60+M61</f>
        <v>183.34015</v>
      </c>
      <c r="N59" s="64">
        <f t="shared" si="9"/>
        <v>1748.924865</v>
      </c>
      <c r="O59" s="93">
        <f>O60+O61</f>
        <v>-40.909</v>
      </c>
      <c r="P59" s="64">
        <f t="shared" si="10"/>
        <v>1708.0158649999998</v>
      </c>
      <c r="Q59" s="93">
        <f>Q60+Q61</f>
        <v>-1708.0158649999998</v>
      </c>
      <c r="R59" s="50">
        <f t="shared" si="11"/>
        <v>0</v>
      </c>
      <c r="S59" s="64">
        <f t="shared" si="12"/>
        <v>0</v>
      </c>
    </row>
    <row r="60" spans="2:19" ht="15">
      <c r="B60" s="94"/>
      <c r="C60" s="108" t="s">
        <v>99</v>
      </c>
      <c r="D60" s="109">
        <v>0</v>
      </c>
      <c r="E60" s="97">
        <v>0</v>
      </c>
      <c r="F60" s="101">
        <v>0</v>
      </c>
      <c r="G60" s="101">
        <v>0</v>
      </c>
      <c r="H60" s="101"/>
      <c r="I60" s="101">
        <v>0</v>
      </c>
      <c r="J60" s="97">
        <v>0</v>
      </c>
      <c r="K60" s="64"/>
      <c r="L60" s="64"/>
      <c r="M60" s="97"/>
      <c r="N60" s="110">
        <f t="shared" si="9"/>
        <v>0</v>
      </c>
      <c r="O60" s="47"/>
      <c r="P60" s="64">
        <f t="shared" si="10"/>
        <v>0</v>
      </c>
      <c r="Q60" s="47">
        <f>-P60</f>
        <v>0</v>
      </c>
      <c r="R60" s="50"/>
      <c r="S60" s="64">
        <f t="shared" si="12"/>
        <v>0</v>
      </c>
    </row>
    <row r="61" spans="2:19" ht="19.5" customHeight="1">
      <c r="B61" s="94"/>
      <c r="C61" s="108" t="s">
        <v>100</v>
      </c>
      <c r="D61" s="97">
        <v>1097.624</v>
      </c>
      <c r="E61" s="97">
        <v>447.86600000000004</v>
      </c>
      <c r="F61" s="101">
        <v>0</v>
      </c>
      <c r="G61" s="101">
        <v>0</v>
      </c>
      <c r="H61" s="101"/>
      <c r="I61" s="101">
        <v>0</v>
      </c>
      <c r="J61" s="97">
        <v>20.094715</v>
      </c>
      <c r="K61" s="64"/>
      <c r="L61" s="64"/>
      <c r="M61" s="97">
        <v>183.34015</v>
      </c>
      <c r="N61" s="64">
        <f t="shared" si="9"/>
        <v>1748.924865</v>
      </c>
      <c r="O61" s="54">
        <v>-40.909</v>
      </c>
      <c r="P61" s="64">
        <f t="shared" si="10"/>
        <v>1708.0158649999998</v>
      </c>
      <c r="Q61" s="47">
        <f>-P61</f>
        <v>-1708.0158649999998</v>
      </c>
      <c r="R61" s="50">
        <f>P61+Q61</f>
        <v>0</v>
      </c>
      <c r="S61" s="64">
        <f t="shared" si="12"/>
        <v>0</v>
      </c>
    </row>
    <row r="62" spans="2:19" ht="34.5" customHeight="1">
      <c r="B62" s="94"/>
      <c r="C62" s="111" t="s">
        <v>101</v>
      </c>
      <c r="D62" s="97">
        <v>-477.646</v>
      </c>
      <c r="E62" s="97">
        <v>-115.956878</v>
      </c>
      <c r="F62" s="101">
        <v>-15.051942</v>
      </c>
      <c r="G62" s="101">
        <v>-9.50489</v>
      </c>
      <c r="H62" s="101">
        <v>-9.918632</v>
      </c>
      <c r="I62" s="101"/>
      <c r="J62" s="101">
        <v>-8.184419</v>
      </c>
      <c r="K62" s="64"/>
      <c r="L62" s="112">
        <v>-0.094455</v>
      </c>
      <c r="M62" s="97"/>
      <c r="N62" s="64">
        <f t="shared" si="9"/>
        <v>-636.3572160000002</v>
      </c>
      <c r="O62" s="47"/>
      <c r="P62" s="64">
        <f t="shared" si="10"/>
        <v>-636.3572160000002</v>
      </c>
      <c r="Q62" s="47"/>
      <c r="R62" s="50">
        <f>P62+Q62</f>
        <v>-636.3572160000002</v>
      </c>
      <c r="S62" s="64">
        <f t="shared" si="12"/>
        <v>-0.09077849015691872</v>
      </c>
    </row>
    <row r="63" spans="3:19" ht="12" customHeight="1">
      <c r="C63" s="111"/>
      <c r="D63" s="112"/>
      <c r="E63" s="97"/>
      <c r="F63" s="101"/>
      <c r="G63" s="101"/>
      <c r="H63" s="101"/>
      <c r="I63" s="101"/>
      <c r="J63" s="59"/>
      <c r="K63" s="64"/>
      <c r="L63" s="97"/>
      <c r="M63" s="97"/>
      <c r="N63" s="64"/>
      <c r="O63" s="47"/>
      <c r="P63" s="64"/>
      <c r="Q63" s="47"/>
      <c r="R63" s="50"/>
      <c r="S63" s="64"/>
    </row>
    <row r="64" spans="3:19" ht="26.25" customHeight="1" thickBot="1">
      <c r="C64" s="113" t="s">
        <v>102</v>
      </c>
      <c r="D64" s="114">
        <f aca="true" t="shared" si="16" ref="D64:M64">D15-D42</f>
        <v>-2120.1058489999996</v>
      </c>
      <c r="E64" s="114">
        <f t="shared" si="16"/>
        <v>4143.467727000007</v>
      </c>
      <c r="F64" s="115">
        <f t="shared" si="16"/>
        <v>109.66721999999572</v>
      </c>
      <c r="G64" s="115">
        <f t="shared" si="16"/>
        <v>139.7248820000001</v>
      </c>
      <c r="H64" s="115">
        <f t="shared" si="16"/>
        <v>480.03375099999903</v>
      </c>
      <c r="I64" s="115">
        <f t="shared" si="16"/>
        <v>0</v>
      </c>
      <c r="J64" s="114">
        <f t="shared" si="16"/>
        <v>1665.0817739999993</v>
      </c>
      <c r="K64" s="114">
        <f t="shared" si="16"/>
        <v>18.741277000000025</v>
      </c>
      <c r="L64" s="114">
        <f t="shared" si="16"/>
        <v>27.37645500000002</v>
      </c>
      <c r="M64" s="114">
        <f t="shared" si="16"/>
        <v>177.2332100000001</v>
      </c>
      <c r="N64" s="114">
        <f>SUM(D64:M64)</f>
        <v>4641.220447000001</v>
      </c>
      <c r="O64" s="116">
        <f>O15-O42</f>
        <v>-0.0004200000039418228</v>
      </c>
      <c r="P64" s="114">
        <f>P15-P42</f>
        <v>4641.2200269999885</v>
      </c>
      <c r="Q64" s="114">
        <f>Q15-Q42</f>
        <v>1682.812933</v>
      </c>
      <c r="R64" s="117">
        <f>R15-R42</f>
        <v>6324.032959999982</v>
      </c>
      <c r="S64" s="118">
        <f>R64/$R$5*100</f>
        <v>0.9021445021397978</v>
      </c>
    </row>
    <row r="65" spans="4:19" ht="19.5" customHeight="1" thickTop="1">
      <c r="D65" s="119"/>
      <c r="E65" s="119"/>
      <c r="F65" s="19"/>
      <c r="G65" s="19"/>
      <c r="H65" s="19"/>
      <c r="I65" s="19"/>
      <c r="J65" s="119"/>
      <c r="K65" s="119"/>
      <c r="L65" s="119"/>
      <c r="M65" s="119"/>
      <c r="N65" s="120"/>
      <c r="O65" s="119"/>
      <c r="P65" s="120"/>
      <c r="Q65" s="119"/>
      <c r="S65" s="121"/>
    </row>
    <row r="66" spans="4:19" ht="19.5" customHeight="1">
      <c r="D66" s="119"/>
      <c r="E66" s="119"/>
      <c r="F66" s="19"/>
      <c r="G66" s="19"/>
      <c r="H66" s="19"/>
      <c r="I66" s="19"/>
      <c r="J66" s="119"/>
      <c r="K66" s="119"/>
      <c r="L66" s="119"/>
      <c r="M66" s="119"/>
      <c r="N66" s="120"/>
      <c r="O66" s="119"/>
      <c r="P66" s="120"/>
      <c r="Q66" s="119"/>
      <c r="S66" s="121"/>
    </row>
    <row r="67" spans="4:19" ht="19.5" customHeight="1">
      <c r="D67" s="119"/>
      <c r="E67" s="119"/>
      <c r="F67" s="19"/>
      <c r="G67" s="19"/>
      <c r="H67" s="19"/>
      <c r="I67" s="19"/>
      <c r="J67" s="119"/>
      <c r="K67" s="119"/>
      <c r="L67" s="119"/>
      <c r="M67" s="119"/>
      <c r="N67" s="120"/>
      <c r="O67" s="119"/>
      <c r="P67" s="120"/>
      <c r="Q67" s="119"/>
      <c r="S67" s="121"/>
    </row>
    <row r="68" spans="4:19" ht="19.5" customHeight="1">
      <c r="D68" s="119"/>
      <c r="E68" s="119"/>
      <c r="F68" s="19"/>
      <c r="G68" s="19"/>
      <c r="H68" s="19"/>
      <c r="I68" s="19"/>
      <c r="J68" s="119"/>
      <c r="K68" s="119"/>
      <c r="L68" s="119"/>
      <c r="M68" s="119"/>
      <c r="N68" s="120"/>
      <c r="O68" s="119"/>
      <c r="P68" s="120"/>
      <c r="Q68" s="119"/>
      <c r="S68" s="121"/>
    </row>
    <row r="69" spans="4:19" ht="19.5" customHeight="1">
      <c r="D69" s="119"/>
      <c r="E69" s="119"/>
      <c r="F69" s="19"/>
      <c r="G69" s="19"/>
      <c r="H69" s="19"/>
      <c r="I69" s="19"/>
      <c r="J69" s="119"/>
      <c r="K69" s="119"/>
      <c r="L69" s="119"/>
      <c r="M69" s="119"/>
      <c r="N69" s="120"/>
      <c r="O69" s="119"/>
      <c r="P69" s="120"/>
      <c r="Q69" s="119"/>
      <c r="S69" s="121"/>
    </row>
    <row r="70" spans="4:19" ht="19.5" customHeight="1">
      <c r="D70" s="119"/>
      <c r="E70" s="119"/>
      <c r="F70" s="19"/>
      <c r="G70" s="19"/>
      <c r="H70" s="19"/>
      <c r="I70" s="19"/>
      <c r="J70" s="119"/>
      <c r="K70" s="119"/>
      <c r="L70" s="119"/>
      <c r="M70" s="119"/>
      <c r="N70" s="120"/>
      <c r="O70" s="119"/>
      <c r="P70" s="120"/>
      <c r="Q70" s="119"/>
      <c r="S70" s="121"/>
    </row>
    <row r="71" spans="4:19" ht="19.5" customHeight="1">
      <c r="D71" s="119"/>
      <c r="E71" s="119"/>
      <c r="F71" s="19"/>
      <c r="G71" s="19"/>
      <c r="H71" s="19"/>
      <c r="I71" s="19"/>
      <c r="J71" s="119"/>
      <c r="K71" s="119"/>
      <c r="L71" s="119"/>
      <c r="M71" s="119"/>
      <c r="N71" s="120"/>
      <c r="O71" s="119"/>
      <c r="P71" s="120"/>
      <c r="Q71" s="119"/>
      <c r="S71" s="121"/>
    </row>
    <row r="72" spans="4:19" ht="19.5" customHeight="1">
      <c r="D72" s="119"/>
      <c r="E72" s="119"/>
      <c r="F72" s="19"/>
      <c r="G72" s="19"/>
      <c r="H72" s="19"/>
      <c r="I72" s="19"/>
      <c r="J72" s="119"/>
      <c r="K72" s="119"/>
      <c r="L72" s="119"/>
      <c r="M72" s="119"/>
      <c r="N72" s="120"/>
      <c r="O72" s="119"/>
      <c r="P72" s="120"/>
      <c r="Q72" s="119"/>
      <c r="S72" s="121"/>
    </row>
    <row r="73" spans="4:19" ht="19.5" customHeight="1">
      <c r="D73" s="119"/>
      <c r="E73" s="119"/>
      <c r="F73" s="19"/>
      <c r="G73" s="19"/>
      <c r="H73" s="19"/>
      <c r="I73" s="19"/>
      <c r="J73" s="119"/>
      <c r="K73" s="119"/>
      <c r="L73" s="119"/>
      <c r="M73" s="119"/>
      <c r="N73" s="120"/>
      <c r="O73" s="119"/>
      <c r="P73" s="120"/>
      <c r="Q73" s="119"/>
      <c r="S73" s="121"/>
    </row>
    <row r="74" spans="4:19" ht="19.5" customHeight="1">
      <c r="D74" s="119"/>
      <c r="E74" s="119"/>
      <c r="F74" s="19"/>
      <c r="G74" s="19"/>
      <c r="H74" s="19"/>
      <c r="I74" s="19"/>
      <c r="J74" s="119"/>
      <c r="K74" s="119"/>
      <c r="L74" s="119"/>
      <c r="M74" s="119"/>
      <c r="N74" s="120"/>
      <c r="O74" s="119"/>
      <c r="P74" s="120"/>
      <c r="Q74" s="119"/>
      <c r="S74" s="121"/>
    </row>
    <row r="75" spans="4:19" ht="19.5" customHeight="1">
      <c r="D75" s="119"/>
      <c r="E75" s="119"/>
      <c r="F75" s="19"/>
      <c r="G75" s="19"/>
      <c r="H75" s="19"/>
      <c r="I75" s="19"/>
      <c r="J75" s="119"/>
      <c r="K75" s="119"/>
      <c r="L75" s="119"/>
      <c r="M75" s="119"/>
      <c r="N75" s="120"/>
      <c r="O75" s="119"/>
      <c r="P75" s="120"/>
      <c r="Q75" s="119"/>
      <c r="S75" s="121"/>
    </row>
    <row r="76" spans="4:19" ht="19.5" customHeight="1">
      <c r="D76" s="119"/>
      <c r="E76" s="119"/>
      <c r="F76" s="19"/>
      <c r="G76" s="19"/>
      <c r="H76" s="19"/>
      <c r="I76" s="19"/>
      <c r="J76" s="119"/>
      <c r="K76" s="119"/>
      <c r="L76" s="119"/>
      <c r="M76" s="119"/>
      <c r="N76" s="120"/>
      <c r="O76" s="119"/>
      <c r="P76" s="120"/>
      <c r="Q76" s="119"/>
      <c r="S76" s="121"/>
    </row>
    <row r="77" spans="4:19" ht="19.5" customHeight="1">
      <c r="D77" s="119"/>
      <c r="E77" s="119"/>
      <c r="F77" s="19"/>
      <c r="G77" s="19"/>
      <c r="H77" s="19"/>
      <c r="I77" s="19"/>
      <c r="J77" s="119"/>
      <c r="K77" s="119"/>
      <c r="L77" s="119"/>
      <c r="M77" s="119"/>
      <c r="N77" s="120"/>
      <c r="O77" s="119"/>
      <c r="P77" s="120"/>
      <c r="Q77" s="119"/>
      <c r="S77" s="121"/>
    </row>
    <row r="78" spans="4:19" ht="19.5" customHeight="1">
      <c r="D78" s="119"/>
      <c r="E78" s="119"/>
      <c r="F78" s="19"/>
      <c r="G78" s="19"/>
      <c r="H78" s="19"/>
      <c r="I78" s="19"/>
      <c r="J78" s="119"/>
      <c r="K78" s="119"/>
      <c r="L78" s="119"/>
      <c r="M78" s="119"/>
      <c r="N78" s="120"/>
      <c r="O78" s="119"/>
      <c r="P78" s="120"/>
      <c r="Q78" s="119"/>
      <c r="S78" s="121"/>
    </row>
    <row r="79" spans="4:19" ht="19.5" customHeight="1">
      <c r="D79" s="119"/>
      <c r="E79" s="119"/>
      <c r="F79" s="19"/>
      <c r="G79" s="19"/>
      <c r="H79" s="19"/>
      <c r="I79" s="19"/>
      <c r="J79" s="119"/>
      <c r="K79" s="119"/>
      <c r="L79" s="119"/>
      <c r="M79" s="119"/>
      <c r="N79" s="120"/>
      <c r="O79" s="119"/>
      <c r="P79" s="120"/>
      <c r="Q79" s="119"/>
      <c r="S79" s="121"/>
    </row>
    <row r="80" spans="4:19" ht="19.5" customHeight="1">
      <c r="D80" s="119"/>
      <c r="E80" s="119"/>
      <c r="F80" s="19"/>
      <c r="G80" s="19"/>
      <c r="H80" s="19"/>
      <c r="I80" s="19"/>
      <c r="J80" s="119"/>
      <c r="K80" s="119"/>
      <c r="L80" s="119"/>
      <c r="M80" s="119"/>
      <c r="N80" s="120"/>
      <c r="O80" s="119"/>
      <c r="P80" s="120"/>
      <c r="Q80" s="119"/>
      <c r="S80" s="121"/>
    </row>
    <row r="81" spans="4:19" ht="19.5" customHeight="1">
      <c r="D81" s="119"/>
      <c r="E81" s="119"/>
      <c r="F81" s="19"/>
      <c r="G81" s="19"/>
      <c r="H81" s="19"/>
      <c r="I81" s="19"/>
      <c r="J81" s="119"/>
      <c r="K81" s="119"/>
      <c r="L81" s="119"/>
      <c r="M81" s="119"/>
      <c r="N81" s="120"/>
      <c r="O81" s="119"/>
      <c r="P81" s="120"/>
      <c r="Q81" s="119"/>
      <c r="S81" s="121"/>
    </row>
    <row r="82" spans="4:19" ht="19.5" customHeight="1">
      <c r="D82" s="119"/>
      <c r="E82" s="119"/>
      <c r="F82" s="19"/>
      <c r="G82" s="19"/>
      <c r="H82" s="19"/>
      <c r="I82" s="19"/>
      <c r="J82" s="119"/>
      <c r="K82" s="119"/>
      <c r="L82" s="119"/>
      <c r="M82" s="119"/>
      <c r="N82" s="120"/>
      <c r="O82" s="119"/>
      <c r="P82" s="120"/>
      <c r="Q82" s="119"/>
      <c r="S82" s="121"/>
    </row>
    <row r="83" spans="4:19" ht="19.5" customHeight="1">
      <c r="D83" s="119"/>
      <c r="E83" s="119"/>
      <c r="F83" s="19"/>
      <c r="G83" s="19"/>
      <c r="H83" s="19"/>
      <c r="I83" s="19"/>
      <c r="J83" s="119"/>
      <c r="K83" s="119"/>
      <c r="L83" s="119"/>
      <c r="M83" s="119"/>
      <c r="N83" s="120"/>
      <c r="O83" s="119"/>
      <c r="P83" s="120"/>
      <c r="Q83" s="119"/>
      <c r="S83" s="121"/>
    </row>
    <row r="84" spans="4:19" ht="19.5" customHeight="1">
      <c r="D84" s="119"/>
      <c r="E84" s="119"/>
      <c r="F84" s="19"/>
      <c r="G84" s="19"/>
      <c r="H84" s="19"/>
      <c r="I84" s="19"/>
      <c r="J84" s="119"/>
      <c r="K84" s="119"/>
      <c r="L84" s="119"/>
      <c r="M84" s="119"/>
      <c r="N84" s="120"/>
      <c r="O84" s="119"/>
      <c r="P84" s="120"/>
      <c r="Q84" s="119"/>
      <c r="S84" s="121"/>
    </row>
    <row r="85" spans="4:19" ht="19.5" customHeight="1">
      <c r="D85" s="119"/>
      <c r="E85" s="119"/>
      <c r="F85" s="19"/>
      <c r="G85" s="19"/>
      <c r="H85" s="19"/>
      <c r="I85" s="19"/>
      <c r="J85" s="119"/>
      <c r="K85" s="119"/>
      <c r="L85" s="119"/>
      <c r="M85" s="119"/>
      <c r="N85" s="120"/>
      <c r="O85" s="119"/>
      <c r="P85" s="120"/>
      <c r="Q85" s="119"/>
      <c r="S85" s="121"/>
    </row>
    <row r="86" spans="4:19" ht="19.5" customHeight="1">
      <c r="D86" s="119"/>
      <c r="E86" s="119"/>
      <c r="F86" s="19"/>
      <c r="G86" s="19"/>
      <c r="H86" s="19"/>
      <c r="I86" s="19"/>
      <c r="J86" s="119"/>
      <c r="K86" s="119"/>
      <c r="L86" s="119"/>
      <c r="M86" s="119"/>
      <c r="N86" s="120"/>
      <c r="O86" s="119"/>
      <c r="P86" s="120"/>
      <c r="Q86" s="119"/>
      <c r="S86" s="121"/>
    </row>
    <row r="87" spans="4:19" ht="19.5" customHeight="1">
      <c r="D87" s="119"/>
      <c r="E87" s="119"/>
      <c r="F87" s="19"/>
      <c r="G87" s="19"/>
      <c r="H87" s="19"/>
      <c r="I87" s="19"/>
      <c r="J87" s="119"/>
      <c r="K87" s="119"/>
      <c r="L87" s="119"/>
      <c r="M87" s="119"/>
      <c r="N87" s="120"/>
      <c r="O87" s="119"/>
      <c r="P87" s="120"/>
      <c r="Q87" s="119"/>
      <c r="S87" s="121"/>
    </row>
    <row r="88" spans="4:19" ht="19.5" customHeight="1">
      <c r="D88" s="119"/>
      <c r="E88" s="119"/>
      <c r="F88" s="19"/>
      <c r="G88" s="19"/>
      <c r="H88" s="19"/>
      <c r="I88" s="19"/>
      <c r="J88" s="119"/>
      <c r="K88" s="119"/>
      <c r="L88" s="119"/>
      <c r="M88" s="119"/>
      <c r="N88" s="120"/>
      <c r="O88" s="119"/>
      <c r="P88" s="120"/>
      <c r="Q88" s="119"/>
      <c r="S88" s="121"/>
    </row>
    <row r="89" spans="4:19" ht="19.5" customHeight="1">
      <c r="D89" s="119"/>
      <c r="E89" s="119"/>
      <c r="F89" s="19"/>
      <c r="G89" s="19"/>
      <c r="H89" s="19"/>
      <c r="I89" s="19"/>
      <c r="J89" s="119"/>
      <c r="K89" s="119"/>
      <c r="L89" s="119"/>
      <c r="M89" s="119"/>
      <c r="N89" s="120"/>
      <c r="O89" s="119"/>
      <c r="P89" s="120"/>
      <c r="Q89" s="119"/>
      <c r="S89" s="121"/>
    </row>
    <row r="90" spans="4:19" ht="19.5" customHeight="1">
      <c r="D90" s="119"/>
      <c r="E90" s="119"/>
      <c r="F90" s="19"/>
      <c r="G90" s="19"/>
      <c r="H90" s="19"/>
      <c r="I90" s="19"/>
      <c r="J90" s="119"/>
      <c r="K90" s="119"/>
      <c r="L90" s="119"/>
      <c r="M90" s="119"/>
      <c r="N90" s="120"/>
      <c r="O90" s="119"/>
      <c r="P90" s="120"/>
      <c r="Q90" s="119"/>
      <c r="S90" s="121"/>
    </row>
    <row r="91" spans="4:19" ht="19.5" customHeight="1">
      <c r="D91" s="119"/>
      <c r="E91" s="119"/>
      <c r="F91" s="19"/>
      <c r="G91" s="19"/>
      <c r="H91" s="19"/>
      <c r="I91" s="19"/>
      <c r="J91" s="119"/>
      <c r="K91" s="119"/>
      <c r="L91" s="119"/>
      <c r="M91" s="119"/>
      <c r="N91" s="120"/>
      <c r="O91" s="119"/>
      <c r="P91" s="120"/>
      <c r="Q91" s="119"/>
      <c r="S91" s="121"/>
    </row>
    <row r="92" spans="4:19" ht="19.5" customHeight="1">
      <c r="D92" s="119"/>
      <c r="E92" s="119"/>
      <c r="F92" s="19"/>
      <c r="G92" s="19"/>
      <c r="H92" s="19"/>
      <c r="I92" s="19"/>
      <c r="J92" s="119"/>
      <c r="K92" s="119"/>
      <c r="L92" s="119"/>
      <c r="M92" s="119"/>
      <c r="N92" s="120"/>
      <c r="O92" s="119"/>
      <c r="P92" s="120"/>
      <c r="Q92" s="119"/>
      <c r="S92" s="121"/>
    </row>
  </sheetData>
  <sheetProtection/>
  <mergeCells count="6">
    <mergeCell ref="C3:S3"/>
    <mergeCell ref="O2:S2"/>
    <mergeCell ref="S11:S12"/>
    <mergeCell ref="R11:R12"/>
    <mergeCell ref="R7:S10"/>
    <mergeCell ref="C4:S4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0" r:id="rId1"/>
  <headerFooter alignWithMargins="0">
    <oddFooter>&amp;L&amp;D   &amp;T&amp;C&amp;F</oddFooter>
  </headerFooter>
  <rowBreaks count="1" manualBreakCount="1">
    <brk id="40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51667042</dc:creator>
  <cp:keywords/>
  <dc:description/>
  <cp:lastModifiedBy>51667042</cp:lastModifiedBy>
  <cp:lastPrinted>2015-06-25T06:25:54Z</cp:lastPrinted>
  <dcterms:created xsi:type="dcterms:W3CDTF">2015-06-24T13:33:03Z</dcterms:created>
  <dcterms:modified xsi:type="dcterms:W3CDTF">2015-06-25T06:25:55Z</dcterms:modified>
  <cp:category/>
  <cp:version/>
  <cp:contentType/>
  <cp:contentStatus/>
</cp:coreProperties>
</file>