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mart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'[2]data input'!#REF!</definedName>
    <definedName name="___bas2">'[2]data input'!#REF!</definedName>
    <definedName name="___bas3">'[2]data input'!#REF!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'[4]REER Forecast'!#REF!</definedName>
    <definedName name="___RES2">'[3]RES'!#REF!</definedName>
    <definedName name="___rge1">#REF!</definedName>
    <definedName name="___som1">'[2]data input'!#REF!</definedName>
    <definedName name="___som2">'[2]data input'!#REF!</definedName>
    <definedName name="___som3">'[2]data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'[3]OUTPUT'!#REF!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 martie 2016'!$B$2:$R$65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 martie 2016'!$9:$14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<sst xmlns="http://schemas.openxmlformats.org/spreadsheetml/2006/main" count="110" uniqueCount="102">
  <si>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</si>
  <si>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01.01 - 31.03.2016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</si>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</sst>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00"/>
    <numFmt numFmtId="168" formatCode="#,##0.0000"/>
    <numFmt numFmtId="169" formatCode="#,##0.0000000"/>
    <numFmt numFmtId="170" formatCode="#,##0.00000"/>
    <numFmt numFmtId="171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24997000396251678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 applyProtection="1">
      <alignment horizontal="center"/>
      <protection locked="0"/>
    </xf>
    <xf numFmtId="164" fontId="6" fillId="34" borderId="0" xfId="0" applyNumberFormat="1" applyFont="1" applyFill="1" applyAlignment="1" applyProtection="1">
      <alignment horizontal="center"/>
      <protection locked="0"/>
    </xf>
    <xf numFmtId="164" fontId="6" fillId="34" borderId="0" xfId="0" applyNumberFormat="1" applyFont="1" applyFill="1" applyBorder="1" applyAlignment="1" applyProtection="1">
      <alignment horizontal="right"/>
      <protection locked="0"/>
    </xf>
    <xf numFmtId="164" fontId="7" fillId="34" borderId="0" xfId="0" applyNumberFormat="1" applyFont="1" applyFill="1" applyBorder="1" applyAlignment="1" applyProtection="1">
      <alignment horizontal="right"/>
      <protection locked="0"/>
    </xf>
    <xf numFmtId="166" fontId="2" fillId="34" borderId="0" xfId="0" applyNumberFormat="1" applyFont="1" applyFill="1" applyAlignment="1" applyProtection="1">
      <alignment horizontal="center"/>
      <protection locked="0"/>
    </xf>
    <xf numFmtId="165" fontId="2" fillId="34" borderId="0" xfId="0" applyNumberFormat="1" applyFont="1" applyFill="1" applyAlignment="1" applyProtection="1">
      <alignment horizontal="center"/>
      <protection locked="0"/>
    </xf>
    <xf numFmtId="164" fontId="3" fillId="34" borderId="0" xfId="0" applyNumberFormat="1" applyFont="1" applyFill="1" applyAlignment="1" applyProtection="1">
      <alignment horizontal="center"/>
      <protection locked="0"/>
    </xf>
    <xf numFmtId="167" fontId="4" fillId="34" borderId="0" xfId="0" applyNumberFormat="1" applyFont="1" applyFill="1" applyAlignment="1" applyProtection="1">
      <alignment horizontal="center"/>
      <protection locked="0"/>
    </xf>
    <xf numFmtId="168" fontId="8" fillId="34" borderId="0" xfId="0" applyNumberFormat="1" applyFont="1" applyFill="1" applyBorder="1" applyAlignment="1" applyProtection="1">
      <alignment/>
      <protection locked="0"/>
    </xf>
    <xf numFmtId="166" fontId="6" fillId="34" borderId="0" xfId="0" applyNumberFormat="1" applyFont="1" applyFill="1" applyBorder="1" applyAlignment="1" applyProtection="1">
      <alignment/>
      <protection locked="0"/>
    </xf>
    <xf numFmtId="169" fontId="6" fillId="34" borderId="0" xfId="0" applyNumberFormat="1" applyFont="1" applyFill="1" applyBorder="1" applyAlignment="1" applyProtection="1">
      <alignment/>
      <protection locked="0"/>
    </xf>
    <xf numFmtId="164" fontId="7" fillId="34" borderId="0" xfId="0" applyNumberFormat="1" applyFont="1" applyFill="1" applyBorder="1" applyAlignment="1" applyProtection="1">
      <alignment/>
      <protection locked="0"/>
    </xf>
    <xf numFmtId="166" fontId="3" fillId="34" borderId="0" xfId="0" applyNumberFormat="1" applyFont="1" applyFill="1" applyAlignment="1" applyProtection="1">
      <alignment horizontal="right"/>
      <protection locked="0"/>
    </xf>
    <xf numFmtId="164" fontId="8" fillId="34" borderId="0" xfId="0" applyNumberFormat="1" applyFont="1" applyFill="1" applyBorder="1" applyAlignment="1" applyProtection="1">
      <alignment/>
      <protection locked="0"/>
    </xf>
    <xf numFmtId="169" fontId="2" fillId="34" borderId="0" xfId="0" applyNumberFormat="1" applyFont="1" applyFill="1" applyAlignment="1" applyProtection="1">
      <alignment horizontal="right"/>
      <protection locked="0"/>
    </xf>
    <xf numFmtId="164" fontId="2" fillId="34" borderId="0" xfId="0" applyNumberFormat="1" applyFont="1" applyFill="1" applyBorder="1" applyAlignment="1" applyProtection="1">
      <alignment horizontal="right"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9" fontId="3" fillId="34" borderId="0" xfId="0" applyNumberFormat="1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 horizontal="center" vertical="top" readingOrder="1"/>
      <protection/>
    </xf>
    <xf numFmtId="164" fontId="3" fillId="34" borderId="10" xfId="0" applyNumberFormat="1" applyFont="1" applyFill="1" applyBorder="1" applyAlignment="1" applyProtection="1">
      <alignment horizontal="center" vertical="top" readingOrder="1"/>
      <protection/>
    </xf>
    <xf numFmtId="0" fontId="2" fillId="34" borderId="0" xfId="0" applyFont="1" applyFill="1" applyBorder="1" applyAlignment="1">
      <alignment horizontal="center" vertical="top" readingOrder="1"/>
    </xf>
    <xf numFmtId="0" fontId="3" fillId="34" borderId="0" xfId="0" applyFont="1" applyFill="1" applyBorder="1" applyAlignment="1">
      <alignment horizontal="center" vertical="top" readingOrder="1"/>
    </xf>
    <xf numFmtId="167" fontId="2" fillId="34" borderId="0" xfId="0" applyNumberFormat="1" applyFont="1" applyFill="1" applyBorder="1" applyAlignment="1">
      <alignment horizontal="center" vertical="top" readingOrder="1"/>
    </xf>
    <xf numFmtId="164" fontId="9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center"/>
      <protection locked="0"/>
    </xf>
    <xf numFmtId="164" fontId="5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4" fontId="3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vertical="center" wrapText="1"/>
      <protection locked="0"/>
    </xf>
    <xf numFmtId="164" fontId="4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center" vertical="center"/>
      <protection/>
    </xf>
    <xf numFmtId="164" fontId="3" fillId="34" borderId="0" xfId="0" applyNumberFormat="1" applyFont="1" applyFill="1" applyAlignment="1" applyProtection="1">
      <alignment horizontal="center" vertical="center"/>
      <protection/>
    </xf>
    <xf numFmtId="164" fontId="4" fillId="34" borderId="0" xfId="0" applyNumberFormat="1" applyFont="1" applyFill="1" applyAlignment="1" applyProtection="1">
      <alignment horizontal="center" vertical="center"/>
      <protection/>
    </xf>
    <xf numFmtId="164" fontId="4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4" fontId="5" fillId="34" borderId="0" xfId="0" applyNumberFormat="1" applyFont="1" applyFill="1" applyAlignment="1" applyProtection="1">
      <alignment horizontal="center" vertical="center"/>
      <protection/>
    </xf>
    <xf numFmtId="4" fontId="5" fillId="34" borderId="0" xfId="0" applyNumberFormat="1" applyFont="1" applyFill="1" applyAlignment="1">
      <alignment vertical="center"/>
    </xf>
    <xf numFmtId="164" fontId="5" fillId="34" borderId="0" xfId="0" applyNumberFormat="1" applyFont="1" applyFill="1" applyBorder="1" applyAlignment="1" applyProtection="1">
      <alignment horizontal="left" vertical="center"/>
      <protection locked="0"/>
    </xf>
    <xf numFmtId="164" fontId="2" fillId="34" borderId="0" xfId="0" applyNumberFormat="1" applyFont="1" applyFill="1" applyAlignment="1" quotePrefix="1">
      <alignment horizontal="center" vertical="center"/>
    </xf>
    <xf numFmtId="164" fontId="2" fillId="34" borderId="0" xfId="0" applyNumberFormat="1" applyFont="1" applyFill="1" applyAlignment="1">
      <alignment horizontal="center" vertical="center"/>
    </xf>
    <xf numFmtId="164" fontId="5" fillId="34" borderId="0" xfId="0" applyNumberFormat="1" applyFont="1" applyFill="1" applyAlignment="1">
      <alignment horizontal="center" vertical="center"/>
    </xf>
    <xf numFmtId="164" fontId="3" fillId="34" borderId="0" xfId="0" applyNumberFormat="1" applyFont="1" applyFill="1" applyAlignment="1">
      <alignment horizontal="center" vertical="center"/>
    </xf>
    <xf numFmtId="4" fontId="2" fillId="34" borderId="0" xfId="0" applyNumberFormat="1" applyFont="1" applyFill="1" applyAlignment="1">
      <alignment horizontal="center" vertical="center"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64" fontId="4" fillId="34" borderId="11" xfId="0" applyNumberFormat="1" applyFon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/>
      <protection locked="0"/>
    </xf>
    <xf numFmtId="164" fontId="4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Alignment="1" applyProtection="1">
      <alignment horizontal="right"/>
      <protection/>
    </xf>
    <xf numFmtId="164" fontId="5" fillId="34" borderId="0" xfId="0" applyNumberFormat="1" applyFont="1" applyFill="1" applyAlignment="1" applyProtection="1">
      <alignment/>
      <protection locked="0"/>
    </xf>
    <xf numFmtId="165" fontId="5" fillId="34" borderId="0" xfId="0" applyNumberFormat="1" applyFont="1" applyFill="1" applyAlignment="1" applyProtection="1">
      <alignment horizontal="center"/>
      <protection locked="0"/>
    </xf>
    <xf numFmtId="164" fontId="8" fillId="34" borderId="0" xfId="0" applyNumberFormat="1" applyFont="1" applyFill="1" applyBorder="1" applyAlignment="1" applyProtection="1">
      <alignment horizontal="right"/>
      <protection locked="0"/>
    </xf>
    <xf numFmtId="164" fontId="8" fillId="34" borderId="0" xfId="0" applyNumberFormat="1" applyFont="1" applyFill="1" applyBorder="1" applyAlignment="1" applyProtection="1">
      <alignment horizontal="center"/>
      <protection locked="0"/>
    </xf>
    <xf numFmtId="165" fontId="44" fillId="34" borderId="0" xfId="0" applyNumberFormat="1" applyFont="1" applyFill="1" applyAlignment="1" applyProtection="1">
      <alignment horizontal="center"/>
      <protection locked="0"/>
    </xf>
    <xf numFmtId="168" fontId="2" fillId="34" borderId="0" xfId="0" applyNumberFormat="1" applyFont="1" applyFill="1" applyAlignment="1" applyProtection="1">
      <alignment horizontal="center"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165" fontId="8" fillId="34" borderId="0" xfId="0" applyNumberFormat="1" applyFont="1" applyFill="1" applyBorder="1" applyAlignment="1" applyProtection="1">
      <alignment/>
      <protection locked="0"/>
    </xf>
    <xf numFmtId="164" fontId="5" fillId="34" borderId="0" xfId="55" applyNumberFormat="1" applyFont="1" applyFill="1" applyAlignment="1">
      <alignment/>
      <protection/>
    </xf>
    <xf numFmtId="164" fontId="6" fillId="34" borderId="0" xfId="0" applyNumberFormat="1" applyFont="1" applyFill="1" applyBorder="1" applyAlignment="1" applyProtection="1">
      <alignment/>
      <protection locked="0"/>
    </xf>
    <xf numFmtId="165" fontId="3" fillId="34" borderId="0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horizontal="right"/>
      <protection locked="0"/>
    </xf>
    <xf numFmtId="164" fontId="5" fillId="34" borderId="0" xfId="0" applyNumberFormat="1" applyFont="1" applyFill="1" applyBorder="1" applyAlignment="1" applyProtection="1">
      <alignment/>
      <protection locked="0"/>
    </xf>
    <xf numFmtId="165" fontId="5" fillId="34" borderId="0" xfId="0" applyNumberFormat="1" applyFont="1" applyFill="1" applyBorder="1" applyAlignment="1" applyProtection="1" quotePrefix="1">
      <alignment horizontal="right"/>
      <protection locked="0"/>
    </xf>
    <xf numFmtId="164" fontId="2" fillId="34" borderId="10" xfId="0" applyNumberFormat="1" applyFont="1" applyFill="1" applyBorder="1" applyAlignment="1" applyProtection="1">
      <alignment horizontal="right"/>
      <protection locked="0"/>
    </xf>
    <xf numFmtId="164" fontId="5" fillId="34" borderId="10" xfId="0" applyNumberFormat="1" applyFont="1" applyFill="1" applyBorder="1" applyAlignment="1" applyProtection="1">
      <alignment horizontal="center" readingOrder="1"/>
      <protection locked="0"/>
    </xf>
    <xf numFmtId="164" fontId="5" fillId="34" borderId="10" xfId="0" applyNumberFormat="1" applyFont="1" applyFill="1" applyBorder="1" applyAlignment="1" applyProtection="1">
      <alignment horizontal="center" vertical="top" readingOrder="1"/>
      <protection/>
    </xf>
    <xf numFmtId="164" fontId="5" fillId="34" borderId="0" xfId="0" applyNumberFormat="1" applyFont="1" applyFill="1" applyBorder="1" applyAlignment="1" applyProtection="1">
      <alignment horizontal="center" readingOrder="1"/>
      <protection locked="0"/>
    </xf>
    <xf numFmtId="164" fontId="5" fillId="34" borderId="0" xfId="0" applyNumberFormat="1" applyFont="1" applyFill="1" applyBorder="1" applyAlignment="1" applyProtection="1">
      <alignment horizontal="center" vertical="top" readingOrder="1"/>
      <protection/>
    </xf>
    <xf numFmtId="164" fontId="2" fillId="34" borderId="0" xfId="0" applyNumberFormat="1" applyFont="1" applyFill="1" applyBorder="1" applyAlignment="1" applyProtection="1">
      <alignment horizontal="center" vertical="top" readingOrder="1"/>
      <protection/>
    </xf>
    <xf numFmtId="165" fontId="2" fillId="34" borderId="0" xfId="0" applyNumberFormat="1" applyFont="1" applyFill="1" applyBorder="1" applyAlignment="1" applyProtection="1">
      <alignment/>
      <protection locked="0"/>
    </xf>
    <xf numFmtId="4" fontId="2" fillId="34" borderId="0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 applyProtection="1">
      <alignment vertical="center"/>
      <protection locked="0"/>
    </xf>
    <xf numFmtId="165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0" xfId="0" applyNumberFormat="1" applyFont="1" applyFill="1" applyBorder="1" applyAlignment="1">
      <alignment vertical="center"/>
    </xf>
    <xf numFmtId="164" fontId="5" fillId="34" borderId="0" xfId="0" applyNumberFormat="1" applyFont="1" applyFill="1" applyAlignment="1">
      <alignment vertical="center"/>
    </xf>
    <xf numFmtId="164" fontId="2" fillId="34" borderId="11" xfId="0" applyNumberFormat="1" applyFont="1" applyFill="1" applyBorder="1" applyAlignment="1" applyProtection="1">
      <alignment horizontal="center"/>
      <protection locked="0"/>
    </xf>
    <xf numFmtId="164" fontId="5" fillId="34" borderId="11" xfId="0" applyNumberFormat="1" applyFont="1" applyFill="1" applyBorder="1" applyAlignment="1">
      <alignment vertical="center"/>
    </xf>
    <xf numFmtId="164" fontId="5" fillId="34" borderId="0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Border="1" applyAlignment="1">
      <alignment vertical="center"/>
    </xf>
    <xf numFmtId="164" fontId="5" fillId="34" borderId="0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Alignment="1" applyProtection="1">
      <alignment horizontal="left" vertical="center" indent="2"/>
      <protection locked="0"/>
    </xf>
    <xf numFmtId="164" fontId="5" fillId="34" borderId="0" xfId="0" applyNumberFormat="1" applyFont="1" applyFill="1" applyBorder="1" applyAlignment="1" applyProtection="1">
      <alignment vertical="center"/>
      <protection/>
    </xf>
    <xf numFmtId="164" fontId="5" fillId="34" borderId="0" xfId="0" applyNumberFormat="1" applyFont="1" applyFill="1" applyAlignment="1" applyProtection="1">
      <alignment horizontal="left" wrapText="1" indent="3"/>
      <protection locked="0"/>
    </xf>
    <xf numFmtId="164" fontId="2" fillId="34" borderId="0" xfId="0" applyNumberFormat="1" applyFont="1" applyFill="1" applyAlignment="1" applyProtection="1">
      <alignment horizontal="left" indent="4"/>
      <protection locked="0"/>
    </xf>
    <xf numFmtId="164" fontId="2" fillId="34" borderId="0" xfId="0" applyNumberFormat="1" applyFont="1" applyFill="1" applyAlignment="1" applyProtection="1">
      <alignment horizontal="left" wrapText="1" indent="4"/>
      <protection locked="0"/>
    </xf>
    <xf numFmtId="164" fontId="5" fillId="34" borderId="0" xfId="0" applyNumberFormat="1" applyFont="1" applyFill="1" applyAlignment="1" applyProtection="1">
      <alignment horizontal="left" vertical="center" wrapText="1" indent="3"/>
      <protection/>
    </xf>
    <xf numFmtId="164" fontId="2" fillId="34" borderId="0" xfId="0" applyNumberFormat="1" applyFont="1" applyFill="1" applyBorder="1" applyAlignment="1" applyProtection="1">
      <alignment horizontal="left"/>
      <protection locked="0"/>
    </xf>
    <xf numFmtId="164" fontId="2" fillId="34" borderId="0" xfId="0" applyNumberFormat="1" applyFont="1" applyFill="1" applyAlignment="1" applyProtection="1">
      <alignment horizontal="left" vertical="center" wrapText="1" indent="4"/>
      <protection/>
    </xf>
    <xf numFmtId="167" fontId="2" fillId="34" borderId="0" xfId="0" applyNumberFormat="1" applyFont="1" applyFill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 indent="3"/>
      <protection/>
    </xf>
    <xf numFmtId="164" fontId="5" fillId="34" borderId="0" xfId="0" applyNumberFormat="1" applyFont="1" applyFill="1" applyAlignment="1">
      <alignment horizontal="left" vertical="center" indent="1"/>
    </xf>
    <xf numFmtId="164" fontId="5" fillId="34" borderId="0" xfId="0" applyNumberFormat="1" applyFont="1" applyFill="1" applyAlignment="1" applyProtection="1" quotePrefix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 indent="1"/>
      <protection/>
    </xf>
    <xf numFmtId="169" fontId="2" fillId="34" borderId="0" xfId="0" applyNumberFormat="1" applyFont="1" applyFill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/>
      <protection/>
    </xf>
    <xf numFmtId="164" fontId="5" fillId="34" borderId="0" xfId="0" applyNumberFormat="1" applyFont="1" applyFill="1" applyAlignment="1" applyProtection="1">
      <alignment vertical="center"/>
      <protection/>
    </xf>
    <xf numFmtId="164" fontId="5" fillId="34" borderId="0" xfId="0" applyNumberFormat="1" applyFont="1" applyFill="1" applyBorder="1" applyAlignment="1" applyProtection="1">
      <alignment wrapText="1"/>
      <protection locked="0"/>
    </xf>
    <xf numFmtId="164" fontId="45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indent="1"/>
      <protection/>
    </xf>
    <xf numFmtId="49" fontId="2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Alignment="1" applyProtection="1">
      <alignment horizontal="left" indent="2"/>
      <protection/>
    </xf>
    <xf numFmtId="164" fontId="5" fillId="34" borderId="0" xfId="0" applyNumberFormat="1" applyFont="1" applyFill="1" applyAlignment="1" applyProtection="1">
      <alignment horizontal="left" indent="2"/>
      <protection/>
    </xf>
    <xf numFmtId="164" fontId="2" fillId="34" borderId="0" xfId="0" applyNumberFormat="1" applyFont="1" applyFill="1" applyAlignment="1" applyProtection="1">
      <alignment horizontal="left" wrapText="1" indent="4"/>
      <protection/>
    </xf>
    <xf numFmtId="164" fontId="2" fillId="34" borderId="0" xfId="0" applyNumberFormat="1" applyFont="1" applyFill="1" applyAlignment="1" applyProtection="1">
      <alignment horizontal="left" indent="4"/>
      <protection/>
    </xf>
    <xf numFmtId="164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 wrapText="1" indent="2"/>
      <protection/>
    </xf>
    <xf numFmtId="164" fontId="2" fillId="34" borderId="0" xfId="0" applyNumberFormat="1" applyFont="1" applyFill="1" applyAlignment="1">
      <alignment horizontal="left" indent="4"/>
    </xf>
    <xf numFmtId="164" fontId="5" fillId="34" borderId="0" xfId="0" applyNumberFormat="1" applyFont="1" applyFill="1" applyAlignment="1">
      <alignment horizontal="left" wrapText="1" indent="1"/>
    </xf>
    <xf numFmtId="164" fontId="5" fillId="34" borderId="11" xfId="0" applyNumberFormat="1" applyFont="1" applyFill="1" applyBorder="1" applyAlignment="1" applyProtection="1">
      <alignment horizontal="left" vertical="center"/>
      <protection/>
    </xf>
    <xf numFmtId="4" fontId="5" fillId="34" borderId="11" xfId="0" applyNumberFormat="1" applyFont="1" applyFill="1" applyBorder="1" applyAlignment="1" applyProtection="1">
      <alignment horizontal="center" vertical="center"/>
      <protection locked="0"/>
    </xf>
    <xf numFmtId="164" fontId="5" fillId="34" borderId="11" xfId="0" applyNumberFormat="1" applyFont="1" applyFill="1" applyBorder="1" applyAlignment="1" applyProtection="1">
      <alignment vertical="center"/>
      <protection locked="0"/>
    </xf>
    <xf numFmtId="4" fontId="5" fillId="34" borderId="11" xfId="42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 horizontal="center"/>
    </xf>
    <xf numFmtId="49" fontId="45" fillId="34" borderId="0" xfId="0" applyNumberFormat="1" applyFont="1" applyFill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 wrapText="1"/>
      <protection locked="0"/>
    </xf>
    <xf numFmtId="164" fontId="5" fillId="34" borderId="1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 applyProtection="1">
      <alignment vertical="center"/>
      <protection locked="0"/>
    </xf>
    <xf numFmtId="165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1" xfId="0" applyNumberFormat="1" applyFont="1" applyFill="1" applyBorder="1" applyAlignment="1" applyProtection="1">
      <alignment horizontal="right"/>
      <protection locked="0"/>
    </xf>
    <xf numFmtId="164" fontId="9" fillId="34" borderId="1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>
      <alignment horizontal="center" vertical="top" readingOrder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readingOrder="1"/>
    </xf>
    <xf numFmtId="164" fontId="5" fillId="34" borderId="11" xfId="0" applyNumberFormat="1" applyFont="1" applyFill="1" applyBorder="1" applyAlignment="1" applyProtection="1">
      <alignment horizontal="center" readingOrder="1"/>
      <protection locked="0"/>
    </xf>
    <xf numFmtId="164" fontId="2" fillId="34" borderId="11" xfId="0" applyNumberFormat="1" applyFont="1" applyFill="1" applyBorder="1" applyAlignment="1" applyProtection="1">
      <alignment horizontal="center" vertical="top" readingOrder="1"/>
      <protection/>
    </xf>
    <xf numFmtId="165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right" wrapText="1" indent="1"/>
      <protection locked="0"/>
    </xf>
    <xf numFmtId="164" fontId="5" fillId="34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3%20martie%202016\bgc%20%20martie%202016%20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2016  (in luna)"/>
      <sheetName val=" martie 2016"/>
      <sheetName val="UAT  martie 2016"/>
      <sheetName val=" februarie 2016 valori"/>
      <sheetName val="UAT  februarie 2016 valori"/>
      <sheetName val="ianuarie 2016 (valori)"/>
      <sheetName val="UAT ianuarie 2016 (valori)"/>
      <sheetName val=" consolidari martie"/>
      <sheetName val="Sinteza - An 2"/>
      <sheetName val="Sinteza-anexa trim.I"/>
      <sheetName val="progr trim. I.%.exec ."/>
      <sheetName val="2015 - 2016"/>
      <sheetName val="progr.%.exec"/>
      <sheetName val="BGC 15 aprilie (Liliana)"/>
      <sheetName val="Sinteza - Anexa executie progam"/>
      <sheetName val="martie 2015"/>
      <sheetName val="martie 2015 leg"/>
      <sheetName val="dob_trez"/>
      <sheetName val="SPECIAL_AND"/>
      <sheetName val="CNADN_ex"/>
      <sheetName val="UAT decembrie 2015 VAL"/>
      <sheetName val="decembrie 2015 VAL"/>
      <sheetName val="decembrie 2014 DS 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 (2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  <sheetDataSet>
      <sheetData sheetId="7">
        <row r="130">
          <cell r="J1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5"/>
  <sheetViews>
    <sheetView showZeros="0" tabSelected="1" view="pageBreakPreview" zoomScale="75" zoomScaleNormal="75" zoomScaleSheetLayoutView="75" zoomScalePageLayoutView="0" workbookViewId="0" topLeftCell="A1">
      <pane xSplit="2" ySplit="12" topLeftCell="C58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L33" sqref="L33"/>
    </sheetView>
  </sheetViews>
  <sheetFormatPr defaultColWidth="9.140625" defaultRowHeight="19.5" customHeight="1" outlineLevelRow="1"/>
  <cols>
    <col min="1" max="1" width="3.8515625" style="2" customWidth="1"/>
    <col min="2" max="2" width="52.140625" style="55" customWidth="1"/>
    <col min="3" max="3" width="21.140625" style="55" customWidth="1"/>
    <col min="4" max="4" width="15.7109375" style="55" customWidth="1"/>
    <col min="5" max="5" width="17.00390625" style="9" customWidth="1"/>
    <col min="6" max="6" width="13.8515625" style="9" customWidth="1"/>
    <col min="7" max="7" width="16.8515625" style="9" customWidth="1"/>
    <col min="8" max="8" width="16.28125" style="9" customWidth="1"/>
    <col min="9" max="9" width="11.57421875" style="55" customWidth="1"/>
    <col min="10" max="10" width="13.28125" style="55" customWidth="1"/>
    <col min="11" max="11" width="10.8515625" style="55" customWidth="1"/>
    <col min="12" max="12" width="13.7109375" style="55" customWidth="1"/>
    <col min="13" max="13" width="12.140625" style="28" customWidth="1"/>
    <col min="14" max="14" width="12.421875" style="55" customWidth="1"/>
    <col min="15" max="15" width="12.7109375" style="28" customWidth="1"/>
    <col min="16" max="16" width="10.421875" style="55" customWidth="1"/>
    <col min="17" max="17" width="15.7109375" style="58" customWidth="1"/>
    <col min="18" max="18" width="9.57421875" style="59" customWidth="1"/>
    <col min="19" max="16384" width="8.8515625" style="1" customWidth="1"/>
  </cols>
  <sheetData>
    <row r="1" spans="3:9" ht="23.25" customHeight="1">
      <c r="C1" s="2"/>
      <c r="D1" s="2"/>
      <c r="E1" s="3"/>
      <c r="F1" s="3"/>
      <c r="G1" s="3"/>
      <c r="H1" s="56"/>
      <c r="I1" s="57"/>
    </row>
    <row r="2" spans="2:18" ht="15" customHeight="1">
      <c r="B2" s="2"/>
      <c r="C2" s="4"/>
      <c r="D2" s="5"/>
      <c r="E2" s="6"/>
      <c r="F2" s="6"/>
      <c r="G2" s="6"/>
      <c r="H2" s="6"/>
      <c r="I2" s="4"/>
      <c r="J2" s="60"/>
      <c r="K2" s="5"/>
      <c r="L2" s="2"/>
      <c r="M2" s="61"/>
      <c r="N2" s="126"/>
      <c r="O2" s="126"/>
      <c r="P2" s="126"/>
      <c r="Q2" s="126"/>
      <c r="R2" s="126"/>
    </row>
    <row r="3" spans="2:18" ht="22.5" customHeight="1" outlineLevel="1"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15" outlineLevel="1"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2:18" ht="15" outlineLevel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2:11" ht="24" customHeight="1" outlineLevel="1">
      <c r="B6" s="62"/>
      <c r="C6" s="7"/>
      <c r="D6" s="8"/>
      <c r="F6" s="10"/>
      <c r="G6" s="11"/>
      <c r="J6" s="8"/>
      <c r="K6" s="63"/>
    </row>
    <row r="7" spans="2:18" ht="15.75" customHeight="1" outlineLevel="1">
      <c r="B7" s="64"/>
      <c r="C7" s="12"/>
      <c r="D7" s="13"/>
      <c r="E7" s="14"/>
      <c r="F7" s="15"/>
      <c r="H7" s="16"/>
      <c r="I7" s="61"/>
      <c r="J7" s="65"/>
      <c r="K7" s="16"/>
      <c r="L7" s="16"/>
      <c r="M7" s="11"/>
      <c r="N7" s="16"/>
      <c r="O7" s="16"/>
      <c r="P7" s="28" t="s">
        <v>2</v>
      </c>
      <c r="Q7" s="66">
        <v>757031</v>
      </c>
      <c r="R7" s="67"/>
    </row>
    <row r="8" spans="2:18" ht="15" outlineLevel="1">
      <c r="B8" s="68"/>
      <c r="C8" s="17"/>
      <c r="D8" s="18"/>
      <c r="E8" s="19"/>
      <c r="F8" s="20"/>
      <c r="G8" s="19"/>
      <c r="H8" s="19"/>
      <c r="I8" s="67"/>
      <c r="J8" s="2"/>
      <c r="K8" s="2"/>
      <c r="L8" s="2"/>
      <c r="M8" s="60"/>
      <c r="N8" s="18"/>
      <c r="O8" s="69"/>
      <c r="P8" s="18"/>
      <c r="Q8" s="70"/>
      <c r="R8" s="71" t="s">
        <v>3</v>
      </c>
    </row>
    <row r="9" spans="2:18" ht="15">
      <c r="B9" s="72"/>
      <c r="C9" s="21" t="s">
        <v>4</v>
      </c>
      <c r="D9" s="21" t="s">
        <v>4</v>
      </c>
      <c r="E9" s="22" t="s">
        <v>4</v>
      </c>
      <c r="F9" s="22" t="s">
        <v>4</v>
      </c>
      <c r="G9" s="22" t="s">
        <v>5</v>
      </c>
      <c r="H9" s="22" t="s">
        <v>6</v>
      </c>
      <c r="I9" s="21" t="s">
        <v>4</v>
      </c>
      <c r="J9" s="21" t="s">
        <v>7</v>
      </c>
      <c r="K9" s="21" t="s">
        <v>8</v>
      </c>
      <c r="L9" s="21" t="s">
        <v>8</v>
      </c>
      <c r="M9" s="73" t="s">
        <v>9</v>
      </c>
      <c r="N9" s="21" t="s">
        <v>10</v>
      </c>
      <c r="O9" s="74" t="s">
        <v>9</v>
      </c>
      <c r="P9" s="21" t="s">
        <v>11</v>
      </c>
      <c r="Q9" s="130" t="s">
        <v>12</v>
      </c>
      <c r="R9" s="130"/>
    </row>
    <row r="10" spans="2:18" ht="15">
      <c r="B10" s="18"/>
      <c r="C10" s="23" t="s">
        <v>13</v>
      </c>
      <c r="D10" s="23" t="s">
        <v>14</v>
      </c>
      <c r="E10" s="24" t="s">
        <v>15</v>
      </c>
      <c r="F10" s="24" t="s">
        <v>16</v>
      </c>
      <c r="G10" s="24" t="s">
        <v>17</v>
      </c>
      <c r="H10" s="24" t="s">
        <v>18</v>
      </c>
      <c r="I10" s="23" t="s">
        <v>19</v>
      </c>
      <c r="J10" s="23" t="s">
        <v>18</v>
      </c>
      <c r="K10" s="23" t="s">
        <v>20</v>
      </c>
      <c r="L10" s="23" t="s">
        <v>21</v>
      </c>
      <c r="M10" s="75"/>
      <c r="N10" s="23" t="s">
        <v>22</v>
      </c>
      <c r="O10" s="76" t="s">
        <v>23</v>
      </c>
      <c r="P10" s="77" t="s">
        <v>24</v>
      </c>
      <c r="Q10" s="131"/>
      <c r="R10" s="131"/>
    </row>
    <row r="11" spans="2:18" ht="15.75" customHeight="1">
      <c r="B11" s="78"/>
      <c r="C11" s="23" t="s">
        <v>25</v>
      </c>
      <c r="D11" s="23" t="s">
        <v>26</v>
      </c>
      <c r="E11" s="24" t="s">
        <v>27</v>
      </c>
      <c r="F11" s="24" t="s">
        <v>28</v>
      </c>
      <c r="G11" s="24" t="s">
        <v>29</v>
      </c>
      <c r="H11" s="24" t="s">
        <v>30</v>
      </c>
      <c r="I11" s="23" t="s">
        <v>31</v>
      </c>
      <c r="J11" s="23" t="s">
        <v>32</v>
      </c>
      <c r="K11" s="23" t="s">
        <v>33</v>
      </c>
      <c r="L11" s="23" t="s">
        <v>34</v>
      </c>
      <c r="M11" s="75"/>
      <c r="N11" s="23" t="s">
        <v>35</v>
      </c>
      <c r="O11" s="76" t="s">
        <v>36</v>
      </c>
      <c r="P11" s="77" t="s">
        <v>37</v>
      </c>
      <c r="Q11" s="131"/>
      <c r="R11" s="131"/>
    </row>
    <row r="12" spans="2:18" ht="15">
      <c r="B12" s="79"/>
      <c r="C12" s="25"/>
      <c r="D12" s="23" t="s">
        <v>38</v>
      </c>
      <c r="E12" s="24"/>
      <c r="F12" s="24" t="s">
        <v>39</v>
      </c>
      <c r="G12" s="24" t="s">
        <v>40</v>
      </c>
      <c r="H12" s="24"/>
      <c r="I12" s="23" t="s">
        <v>41</v>
      </c>
      <c r="J12" s="23" t="s">
        <v>42</v>
      </c>
      <c r="K12" s="23"/>
      <c r="L12" s="23" t="s">
        <v>43</v>
      </c>
      <c r="M12" s="75"/>
      <c r="N12" s="23" t="s">
        <v>44</v>
      </c>
      <c r="O12" s="75" t="s">
        <v>45</v>
      </c>
      <c r="P12" s="77" t="s">
        <v>46</v>
      </c>
      <c r="Q12" s="131"/>
      <c r="R12" s="131"/>
    </row>
    <row r="13" spans="2:18" ht="15.75" customHeight="1">
      <c r="B13" s="18"/>
      <c r="C13" s="2"/>
      <c r="D13" s="23" t="s">
        <v>47</v>
      </c>
      <c r="E13" s="24"/>
      <c r="F13" s="24"/>
      <c r="G13" s="24" t="s">
        <v>48</v>
      </c>
      <c r="H13" s="24"/>
      <c r="I13" s="23" t="s">
        <v>49</v>
      </c>
      <c r="J13" s="23"/>
      <c r="K13" s="23"/>
      <c r="L13" s="23" t="s">
        <v>50</v>
      </c>
      <c r="M13" s="75"/>
      <c r="N13" s="23"/>
      <c r="O13" s="75"/>
      <c r="P13" s="77"/>
      <c r="Q13" s="132" t="s">
        <v>51</v>
      </c>
      <c r="R13" s="133" t="s">
        <v>52</v>
      </c>
    </row>
    <row r="14" spans="2:18" ht="51" customHeight="1">
      <c r="B14" s="18"/>
      <c r="C14" s="2"/>
      <c r="D14" s="26"/>
      <c r="E14" s="26"/>
      <c r="F14" s="26"/>
      <c r="G14" s="24" t="s">
        <v>53</v>
      </c>
      <c r="H14" s="24"/>
      <c r="I14" s="80" t="s">
        <v>54</v>
      </c>
      <c r="J14" s="23"/>
      <c r="K14" s="23"/>
      <c r="L14" s="80" t="s">
        <v>55</v>
      </c>
      <c r="M14" s="75"/>
      <c r="N14" s="23"/>
      <c r="O14" s="75"/>
      <c r="P14" s="77"/>
      <c r="Q14" s="132"/>
      <c r="R14" s="133"/>
    </row>
    <row r="15" spans="2:18" ht="13.5" customHeight="1">
      <c r="B15" s="18"/>
      <c r="C15" s="2"/>
      <c r="D15" s="26"/>
      <c r="E15" s="26"/>
      <c r="F15" s="26"/>
      <c r="G15" s="24"/>
      <c r="H15" s="24"/>
      <c r="I15" s="80"/>
      <c r="J15" s="23"/>
      <c r="K15" s="23"/>
      <c r="L15" s="80"/>
      <c r="M15" s="75"/>
      <c r="N15" s="23"/>
      <c r="O15" s="75"/>
      <c r="P15" s="77"/>
      <c r="Q15" s="81"/>
      <c r="R15" s="82"/>
    </row>
    <row r="16" spans="2:18" ht="18" customHeight="1" thickBot="1">
      <c r="B16" s="134"/>
      <c r="C16" s="85"/>
      <c r="D16" s="135"/>
      <c r="E16" s="135"/>
      <c r="F16" s="135"/>
      <c r="G16" s="136"/>
      <c r="H16" s="136"/>
      <c r="I16" s="137"/>
      <c r="J16" s="138"/>
      <c r="K16" s="138"/>
      <c r="L16" s="137"/>
      <c r="M16" s="139"/>
      <c r="N16" s="138"/>
      <c r="O16" s="139"/>
      <c r="P16" s="140"/>
      <c r="Q16" s="124"/>
      <c r="R16" s="141"/>
    </row>
    <row r="17" spans="1:18" s="34" customFormat="1" ht="30.75" customHeight="1" thickTop="1">
      <c r="A17" s="87"/>
      <c r="B17" s="35" t="s">
        <v>56</v>
      </c>
      <c r="C17" s="36">
        <f>C18+C34+C35+C36+C37+C38+C39++C40+C41</f>
        <v>25472.424703</v>
      </c>
      <c r="D17" s="36">
        <f aca="true" t="shared" si="0" ref="D17:L17">D18+D34+D35+D36+D37+D38+D39++D40+D41</f>
        <v>16310.775147333334</v>
      </c>
      <c r="E17" s="36">
        <f t="shared" si="0"/>
        <v>12511.033</v>
      </c>
      <c r="F17" s="36">
        <f t="shared" si="0"/>
        <v>451.288</v>
      </c>
      <c r="G17" s="36">
        <f t="shared" si="0"/>
        <v>5484.034000000001</v>
      </c>
      <c r="H17" s="36">
        <f t="shared" si="0"/>
        <v>0</v>
      </c>
      <c r="I17" s="36">
        <f>I18+I34+I35+I36+I37+I38+I39++I40+I41</f>
        <v>4977.429035</v>
      </c>
      <c r="J17" s="36">
        <f>J18+J34+J35+J36+J37+J38+J39++J40+J41</f>
        <v>83.39299999999999</v>
      </c>
      <c r="K17" s="36">
        <f>K18+K34+K35+K36+K37+K38+K39++K40+K41</f>
        <v>106.036</v>
      </c>
      <c r="L17" s="36">
        <f t="shared" si="0"/>
        <v>652.8026199999999</v>
      </c>
      <c r="M17" s="88">
        <f>SUM(C17:L17)</f>
        <v>66049.21550533333</v>
      </c>
      <c r="N17" s="89">
        <f>N18+N34+N35+N38+N36</f>
        <v>-10444.849711730001</v>
      </c>
      <c r="O17" s="88">
        <f aca="true" t="shared" si="1" ref="O17:O39">M17+N17</f>
        <v>55604.36579360333</v>
      </c>
      <c r="P17" s="89">
        <f>P18+P34+P35+P38+P40</f>
        <v>-33.823</v>
      </c>
      <c r="Q17" s="90">
        <f>O17+P17</f>
        <v>55570.54279360333</v>
      </c>
      <c r="R17" s="88">
        <f>Q17/$Q$7*100</f>
        <v>7.340590120299345</v>
      </c>
    </row>
    <row r="18" spans="1:18" s="37" customFormat="1" ht="18.75" customHeight="1">
      <c r="A18" s="91"/>
      <c r="B18" s="81" t="s">
        <v>57</v>
      </c>
      <c r="C18" s="38">
        <f>C19+C32+C33</f>
        <v>24756.845703</v>
      </c>
      <c r="D18" s="38">
        <f>D19+D32+D33</f>
        <v>14912.864329</v>
      </c>
      <c r="E18" s="36">
        <f>E19+E32+E33</f>
        <v>8899.473999999998</v>
      </c>
      <c r="F18" s="36">
        <f>F19+F32+F33</f>
        <v>451.288</v>
      </c>
      <c r="G18" s="36">
        <f>G19+G32+G33</f>
        <v>5351.914000000001</v>
      </c>
      <c r="H18" s="36"/>
      <c r="I18" s="38">
        <f>I19+I32+I33</f>
        <v>2976.998035</v>
      </c>
      <c r="J18" s="38"/>
      <c r="K18" s="92">
        <f>K19+K32+K33</f>
        <v>106.036</v>
      </c>
      <c r="L18" s="92">
        <f>L19+L32+L33</f>
        <v>307.01759</v>
      </c>
      <c r="M18" s="38">
        <f>SUM(C18:L18)</f>
        <v>57762.43765700001</v>
      </c>
      <c r="N18" s="38">
        <f>N19+N32+N33</f>
        <v>-3158.20097373</v>
      </c>
      <c r="O18" s="92">
        <f t="shared" si="1"/>
        <v>54604.236683270006</v>
      </c>
      <c r="P18" s="38">
        <f>P19+P32+P33</f>
        <v>0</v>
      </c>
      <c r="Q18" s="83">
        <f aca="true" t="shared" si="2" ref="Q18:Q39">O18+P18</f>
        <v>54604.236683270006</v>
      </c>
      <c r="R18" s="92">
        <f aca="true" t="shared" si="3" ref="R18:R41">Q18/$Q$7*100</f>
        <v>7.212945927349079</v>
      </c>
    </row>
    <row r="19" spans="2:18" ht="28.5" customHeight="1">
      <c r="B19" s="93" t="s">
        <v>58</v>
      </c>
      <c r="C19" s="39">
        <f>C20+C24+C25+C30+C31</f>
        <v>22925.911702999998</v>
      </c>
      <c r="D19" s="39">
        <f>D20+D24+D25+D30+D31</f>
        <v>11847.635329</v>
      </c>
      <c r="E19" s="40">
        <f aca="true" t="shared" si="4" ref="E19:L19">E20+E24+E25+E30+E31</f>
        <v>0</v>
      </c>
      <c r="F19" s="40">
        <f t="shared" si="4"/>
        <v>0</v>
      </c>
      <c r="G19" s="41">
        <f t="shared" si="4"/>
        <v>225.166</v>
      </c>
      <c r="H19" s="40">
        <f t="shared" si="4"/>
        <v>0</v>
      </c>
      <c r="I19" s="39">
        <f>I20+I24+I25+I30+I31</f>
        <v>729.3546530000001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9">
        <f>SUM(C19:L19)</f>
        <v>35728.067685</v>
      </c>
      <c r="N19" s="33">
        <f>N20+N24+N25+N30+N31</f>
        <v>0</v>
      </c>
      <c r="O19" s="39">
        <f t="shared" si="1"/>
        <v>35728.067685</v>
      </c>
      <c r="P19" s="33">
        <f>P20+P24+P25+P30+P31</f>
        <v>0</v>
      </c>
      <c r="Q19" s="94">
        <f t="shared" si="2"/>
        <v>35728.067685</v>
      </c>
      <c r="R19" s="39">
        <f t="shared" si="3"/>
        <v>4.719498631495936</v>
      </c>
    </row>
    <row r="20" spans="2:18" ht="33.75" customHeight="1">
      <c r="B20" s="95" t="s">
        <v>59</v>
      </c>
      <c r="C20" s="39">
        <f aca="true" t="shared" si="5" ref="C20:H20">C21+C22+C23</f>
        <v>6455.344703</v>
      </c>
      <c r="D20" s="39">
        <f t="shared" si="5"/>
        <v>4646.802000000001</v>
      </c>
      <c r="E20" s="40">
        <f t="shared" si="5"/>
        <v>0</v>
      </c>
      <c r="F20" s="40">
        <f t="shared" si="5"/>
        <v>0</v>
      </c>
      <c r="G20" s="40">
        <f t="shared" si="5"/>
        <v>0</v>
      </c>
      <c r="H20" s="40">
        <f t="shared" si="5"/>
        <v>0</v>
      </c>
      <c r="I20" s="33"/>
      <c r="J20" s="33">
        <f>J21+J22+J23</f>
        <v>0</v>
      </c>
      <c r="K20" s="30">
        <f>K21+K22+K23</f>
        <v>0</v>
      </c>
      <c r="L20" s="33">
        <f>L21+L22+L23</f>
        <v>0</v>
      </c>
      <c r="M20" s="39">
        <f aca="true" t="shared" si="6" ref="M20:M39">SUM(C20:L20)</f>
        <v>11102.146703</v>
      </c>
      <c r="N20" s="33">
        <f>N21+N22+N23</f>
        <v>0</v>
      </c>
      <c r="O20" s="39">
        <f t="shared" si="1"/>
        <v>11102.146703</v>
      </c>
      <c r="P20" s="33">
        <f>P21+P22+P23</f>
        <v>0</v>
      </c>
      <c r="Q20" s="94">
        <f t="shared" si="2"/>
        <v>11102.146703</v>
      </c>
      <c r="R20" s="39">
        <f>Q20/$Q$7*100</f>
        <v>1.4665379228855886</v>
      </c>
    </row>
    <row r="21" spans="2:18" ht="22.5" customHeight="1">
      <c r="B21" s="96" t="s">
        <v>60</v>
      </c>
      <c r="C21" s="30">
        <v>3944.294</v>
      </c>
      <c r="D21" s="30">
        <v>12.35</v>
      </c>
      <c r="E21" s="40"/>
      <c r="F21" s="40"/>
      <c r="G21" s="40"/>
      <c r="H21" s="40"/>
      <c r="I21" s="39"/>
      <c r="J21" s="30"/>
      <c r="K21" s="30"/>
      <c r="L21" s="30"/>
      <c r="M21" s="39">
        <f t="shared" si="6"/>
        <v>3956.644</v>
      </c>
      <c r="N21" s="30"/>
      <c r="O21" s="39">
        <f t="shared" si="1"/>
        <v>3956.644</v>
      </c>
      <c r="P21" s="30"/>
      <c r="Q21" s="94">
        <f t="shared" si="2"/>
        <v>3956.644</v>
      </c>
      <c r="R21" s="39">
        <f>Q21/$Q$7*100</f>
        <v>0.5226528372021753</v>
      </c>
    </row>
    <row r="22" spans="2:18" ht="30" customHeight="1">
      <c r="B22" s="96" t="s">
        <v>61</v>
      </c>
      <c r="C22" s="30">
        <v>2036.416703</v>
      </c>
      <c r="D22" s="30">
        <v>4631.397</v>
      </c>
      <c r="E22" s="32"/>
      <c r="F22" s="32"/>
      <c r="G22" s="32"/>
      <c r="H22" s="32"/>
      <c r="I22" s="39"/>
      <c r="J22" s="30"/>
      <c r="K22" s="30"/>
      <c r="L22" s="30"/>
      <c r="M22" s="39">
        <f t="shared" si="6"/>
        <v>6667.813703</v>
      </c>
      <c r="N22" s="30"/>
      <c r="O22" s="39">
        <f t="shared" si="1"/>
        <v>6667.813703</v>
      </c>
      <c r="P22" s="30"/>
      <c r="Q22" s="94">
        <f t="shared" si="2"/>
        <v>6667.813703</v>
      </c>
      <c r="R22" s="39">
        <f>Q22/$Q$7*100</f>
        <v>0.8807847635037401</v>
      </c>
    </row>
    <row r="23" spans="2:18" ht="36" customHeight="1">
      <c r="B23" s="97" t="s">
        <v>62</v>
      </c>
      <c r="C23" s="30">
        <v>474.634</v>
      </c>
      <c r="D23" s="30">
        <v>3.055</v>
      </c>
      <c r="E23" s="32"/>
      <c r="F23" s="32"/>
      <c r="G23" s="32"/>
      <c r="H23" s="32"/>
      <c r="I23" s="39"/>
      <c r="J23" s="30"/>
      <c r="K23" s="30"/>
      <c r="L23" s="30"/>
      <c r="M23" s="39">
        <f t="shared" si="6"/>
        <v>477.689</v>
      </c>
      <c r="N23" s="30"/>
      <c r="O23" s="39">
        <f t="shared" si="1"/>
        <v>477.689</v>
      </c>
      <c r="P23" s="30"/>
      <c r="Q23" s="94">
        <f t="shared" si="2"/>
        <v>477.689</v>
      </c>
      <c r="R23" s="39">
        <f t="shared" si="3"/>
        <v>0.06310032217967296</v>
      </c>
    </row>
    <row r="24" spans="2:18" ht="23.25" customHeight="1">
      <c r="B24" s="95" t="s">
        <v>63</v>
      </c>
      <c r="C24" s="30">
        <v>37.405</v>
      </c>
      <c r="D24" s="30">
        <v>1917.409</v>
      </c>
      <c r="E24" s="40"/>
      <c r="F24" s="40"/>
      <c r="G24" s="40"/>
      <c r="H24" s="40"/>
      <c r="I24" s="39"/>
      <c r="J24" s="30"/>
      <c r="K24" s="30"/>
      <c r="L24" s="30"/>
      <c r="M24" s="39">
        <f t="shared" si="6"/>
        <v>1954.814</v>
      </c>
      <c r="N24" s="30"/>
      <c r="O24" s="39">
        <f t="shared" si="1"/>
        <v>1954.814</v>
      </c>
      <c r="P24" s="30"/>
      <c r="Q24" s="94">
        <f t="shared" si="2"/>
        <v>1954.814</v>
      </c>
      <c r="R24" s="39">
        <f t="shared" si="3"/>
        <v>0.2582211296499087</v>
      </c>
    </row>
    <row r="25" spans="2:18" ht="36.75" customHeight="1">
      <c r="B25" s="98" t="s">
        <v>64</v>
      </c>
      <c r="C25" s="29">
        <f>SUM(C26:C29)</f>
        <v>16188.904999999999</v>
      </c>
      <c r="D25" s="29">
        <f aca="true" t="shared" si="7" ref="D25:L25">D26+D27+D28+D29</f>
        <v>5232.102329</v>
      </c>
      <c r="E25" s="32">
        <f t="shared" si="7"/>
        <v>0</v>
      </c>
      <c r="F25" s="32">
        <f t="shared" si="7"/>
        <v>0</v>
      </c>
      <c r="G25" s="42">
        <f>G26+G27+G28+G29</f>
        <v>225.166</v>
      </c>
      <c r="H25" s="32">
        <f t="shared" si="7"/>
        <v>0</v>
      </c>
      <c r="I25" s="29">
        <f>I26+I27+I28+I29</f>
        <v>482.29109600000004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9">
        <f t="shared" si="6"/>
        <v>22128.464425000002</v>
      </c>
      <c r="N25" s="30">
        <f>N26+N27+N28</f>
        <v>0</v>
      </c>
      <c r="O25" s="39">
        <f t="shared" si="1"/>
        <v>22128.464425000002</v>
      </c>
      <c r="P25" s="30">
        <f>P26+P27+P28</f>
        <v>0</v>
      </c>
      <c r="Q25" s="94">
        <f t="shared" si="2"/>
        <v>22128.464425000002</v>
      </c>
      <c r="R25" s="39">
        <f t="shared" si="3"/>
        <v>2.923059217522136</v>
      </c>
    </row>
    <row r="26" spans="2:18" ht="25.5" customHeight="1">
      <c r="B26" s="96" t="s">
        <v>65</v>
      </c>
      <c r="C26" s="30">
        <v>9664.43</v>
      </c>
      <c r="D26" s="30">
        <v>4641.262</v>
      </c>
      <c r="E26" s="40"/>
      <c r="F26" s="40"/>
      <c r="G26" s="40"/>
      <c r="H26" s="40"/>
      <c r="I26" s="39"/>
      <c r="J26" s="30"/>
      <c r="K26" s="30"/>
      <c r="L26" s="30"/>
      <c r="M26" s="39">
        <f t="shared" si="6"/>
        <v>14305.692</v>
      </c>
      <c r="N26" s="30"/>
      <c r="O26" s="39">
        <f t="shared" si="1"/>
        <v>14305.692</v>
      </c>
      <c r="P26" s="30"/>
      <c r="Q26" s="94">
        <f t="shared" si="2"/>
        <v>14305.692</v>
      </c>
      <c r="R26" s="39">
        <f t="shared" si="3"/>
        <v>1.8897101968083208</v>
      </c>
    </row>
    <row r="27" spans="2:18" ht="20.25" customHeight="1">
      <c r="B27" s="96" t="s">
        <v>66</v>
      </c>
      <c r="C27" s="30">
        <v>5871.994</v>
      </c>
      <c r="D27" s="30"/>
      <c r="E27" s="32"/>
      <c r="F27" s="32"/>
      <c r="G27" s="32"/>
      <c r="H27" s="32"/>
      <c r="I27" s="43">
        <v>284.909487</v>
      </c>
      <c r="J27" s="30"/>
      <c r="K27" s="30"/>
      <c r="L27" s="30"/>
      <c r="M27" s="39">
        <f t="shared" si="6"/>
        <v>6156.903487</v>
      </c>
      <c r="N27" s="30"/>
      <c r="O27" s="39">
        <f t="shared" si="1"/>
        <v>6156.903487</v>
      </c>
      <c r="P27" s="30"/>
      <c r="Q27" s="94">
        <f t="shared" si="2"/>
        <v>6156.903487</v>
      </c>
      <c r="R27" s="39">
        <f t="shared" si="3"/>
        <v>0.8132960852329693</v>
      </c>
    </row>
    <row r="28" spans="1:18" s="44" customFormat="1" ht="36.75" customHeight="1">
      <c r="A28" s="99"/>
      <c r="B28" s="100" t="s">
        <v>67</v>
      </c>
      <c r="C28" s="30">
        <v>295.31</v>
      </c>
      <c r="D28" s="30">
        <v>16.616329</v>
      </c>
      <c r="E28" s="32"/>
      <c r="F28" s="32">
        <v>0</v>
      </c>
      <c r="G28" s="32">
        <v>225.166</v>
      </c>
      <c r="H28" s="32"/>
      <c r="I28" s="43"/>
      <c r="J28" s="30"/>
      <c r="K28" s="30"/>
      <c r="L28" s="30"/>
      <c r="M28" s="39">
        <f t="shared" si="6"/>
        <v>537.0923290000001</v>
      </c>
      <c r="N28" s="30"/>
      <c r="O28" s="39">
        <f t="shared" si="1"/>
        <v>537.0923290000001</v>
      </c>
      <c r="P28" s="30"/>
      <c r="Q28" s="94">
        <f t="shared" si="2"/>
        <v>537.0923290000001</v>
      </c>
      <c r="R28" s="39">
        <f t="shared" si="3"/>
        <v>0.07094720414355556</v>
      </c>
    </row>
    <row r="29" spans="2:18" ht="58.5" customHeight="1">
      <c r="B29" s="100" t="s">
        <v>68</v>
      </c>
      <c r="C29" s="30">
        <v>357.171</v>
      </c>
      <c r="D29" s="30">
        <v>574.224</v>
      </c>
      <c r="E29" s="32"/>
      <c r="F29" s="32"/>
      <c r="G29" s="32"/>
      <c r="H29" s="32"/>
      <c r="I29" s="30">
        <v>197.381609</v>
      </c>
      <c r="J29" s="101"/>
      <c r="K29" s="30"/>
      <c r="L29" s="30"/>
      <c r="M29" s="39">
        <f t="shared" si="6"/>
        <v>1128.776609</v>
      </c>
      <c r="N29" s="30"/>
      <c r="O29" s="39">
        <f t="shared" si="1"/>
        <v>1128.776609</v>
      </c>
      <c r="P29" s="30"/>
      <c r="Q29" s="94">
        <f t="shared" si="2"/>
        <v>1128.776609</v>
      </c>
      <c r="R29" s="39">
        <f t="shared" si="3"/>
        <v>0.14910573133729002</v>
      </c>
    </row>
    <row r="30" spans="2:18" ht="36" customHeight="1">
      <c r="B30" s="98" t="s">
        <v>69</v>
      </c>
      <c r="C30" s="30">
        <v>213.676</v>
      </c>
      <c r="D30" s="30">
        <v>0</v>
      </c>
      <c r="E30" s="32"/>
      <c r="F30" s="32"/>
      <c r="G30" s="32"/>
      <c r="H30" s="32"/>
      <c r="I30" s="30">
        <v>0</v>
      </c>
      <c r="J30" s="30"/>
      <c r="K30" s="30"/>
      <c r="L30" s="30"/>
      <c r="M30" s="39">
        <f t="shared" si="6"/>
        <v>213.676</v>
      </c>
      <c r="N30" s="30"/>
      <c r="O30" s="39">
        <f t="shared" si="1"/>
        <v>213.676</v>
      </c>
      <c r="P30" s="30"/>
      <c r="Q30" s="94">
        <f t="shared" si="2"/>
        <v>213.676</v>
      </c>
      <c r="R30" s="39">
        <f t="shared" si="3"/>
        <v>0.0282255284129712</v>
      </c>
    </row>
    <row r="31" spans="2:18" ht="33" customHeight="1">
      <c r="B31" s="102" t="s">
        <v>70</v>
      </c>
      <c r="C31" s="30">
        <v>30.581</v>
      </c>
      <c r="D31" s="30">
        <v>51.322</v>
      </c>
      <c r="E31" s="32"/>
      <c r="F31" s="32"/>
      <c r="G31" s="32"/>
      <c r="H31" s="32"/>
      <c r="I31" s="27">
        <v>247.063557</v>
      </c>
      <c r="J31" s="30"/>
      <c r="K31" s="30"/>
      <c r="L31" s="30"/>
      <c r="M31" s="39">
        <f t="shared" si="6"/>
        <v>328.966557</v>
      </c>
      <c r="N31" s="30"/>
      <c r="O31" s="39">
        <f t="shared" si="1"/>
        <v>328.966557</v>
      </c>
      <c r="P31" s="30"/>
      <c r="Q31" s="94">
        <f t="shared" si="2"/>
        <v>328.966557</v>
      </c>
      <c r="R31" s="39">
        <f t="shared" si="3"/>
        <v>0.04345483302533186</v>
      </c>
    </row>
    <row r="32" spans="2:18" ht="27.75" customHeight="1">
      <c r="B32" s="103" t="s">
        <v>71</v>
      </c>
      <c r="C32" s="30">
        <v>189.572</v>
      </c>
      <c r="D32" s="30"/>
      <c r="E32" s="32">
        <v>8889.600999999999</v>
      </c>
      <c r="F32" s="32">
        <v>449.903</v>
      </c>
      <c r="G32" s="32">
        <v>5121.474</v>
      </c>
      <c r="H32" s="32"/>
      <c r="I32" s="30">
        <v>4.275731</v>
      </c>
      <c r="J32" s="30"/>
      <c r="K32" s="30"/>
      <c r="L32" s="30"/>
      <c r="M32" s="39">
        <f t="shared" si="6"/>
        <v>14654.825730999999</v>
      </c>
      <c r="N32" s="104">
        <v>-46.740119</v>
      </c>
      <c r="O32" s="39">
        <f t="shared" si="1"/>
        <v>14608.085611999999</v>
      </c>
      <c r="P32" s="30"/>
      <c r="Q32" s="94">
        <f t="shared" si="2"/>
        <v>14608.085611999999</v>
      </c>
      <c r="R32" s="39">
        <f t="shared" si="3"/>
        <v>1.9296548770129625</v>
      </c>
    </row>
    <row r="33" spans="2:18" ht="27" customHeight="1">
      <c r="B33" s="105" t="s">
        <v>72</v>
      </c>
      <c r="C33" s="31">
        <v>1641.362</v>
      </c>
      <c r="D33" s="30">
        <v>3065.229</v>
      </c>
      <c r="E33" s="32">
        <v>9.872999999999998</v>
      </c>
      <c r="F33" s="32">
        <v>1.3850000000000007</v>
      </c>
      <c r="G33" s="32">
        <v>5.274000000000001</v>
      </c>
      <c r="H33" s="32"/>
      <c r="I33" s="30">
        <v>2243.367651</v>
      </c>
      <c r="J33" s="106"/>
      <c r="K33" s="30">
        <v>106.036</v>
      </c>
      <c r="L33" s="30">
        <v>307.01759</v>
      </c>
      <c r="M33" s="39">
        <f t="shared" si="6"/>
        <v>7379.5442410000005</v>
      </c>
      <c r="N33" s="104">
        <v>-3111.46085473</v>
      </c>
      <c r="O33" s="39">
        <f t="shared" si="1"/>
        <v>4268.08338627</v>
      </c>
      <c r="P33" s="30"/>
      <c r="Q33" s="94">
        <f t="shared" si="2"/>
        <v>4268.08338627</v>
      </c>
      <c r="R33" s="39">
        <f t="shared" si="3"/>
        <v>0.5637924188401796</v>
      </c>
    </row>
    <row r="34" spans="2:18" ht="24" customHeight="1">
      <c r="B34" s="107" t="s">
        <v>73</v>
      </c>
      <c r="C34" s="30">
        <v>0</v>
      </c>
      <c r="D34" s="30">
        <v>1289.2847080000001</v>
      </c>
      <c r="E34" s="32">
        <v>3611.559</v>
      </c>
      <c r="F34" s="32">
        <v>0</v>
      </c>
      <c r="G34" s="32">
        <v>132.12</v>
      </c>
      <c r="H34" s="32"/>
      <c r="I34" s="30">
        <v>1883.9720000000002</v>
      </c>
      <c r="J34" s="30">
        <v>23.927999999999997</v>
      </c>
      <c r="K34" s="30"/>
      <c r="L34" s="30">
        <v>345.78503</v>
      </c>
      <c r="M34" s="39">
        <f t="shared" si="6"/>
        <v>7286.648738000001</v>
      </c>
      <c r="N34" s="29">
        <f>-M34</f>
        <v>-7286.648738000001</v>
      </c>
      <c r="O34" s="39">
        <f t="shared" si="1"/>
        <v>0</v>
      </c>
      <c r="P34" s="30"/>
      <c r="Q34" s="94">
        <f t="shared" si="2"/>
        <v>0</v>
      </c>
      <c r="R34" s="39">
        <f t="shared" si="3"/>
        <v>0</v>
      </c>
    </row>
    <row r="35" spans="2:18" ht="23.25" customHeight="1">
      <c r="B35" s="108" t="s">
        <v>74</v>
      </c>
      <c r="C35" s="30">
        <v>150.508</v>
      </c>
      <c r="D35" s="30">
        <v>44.035862</v>
      </c>
      <c r="E35" s="32"/>
      <c r="F35" s="32"/>
      <c r="G35" s="32"/>
      <c r="H35" s="32"/>
      <c r="I35" s="30">
        <v>33.219</v>
      </c>
      <c r="J35" s="106"/>
      <c r="K35" s="30"/>
      <c r="L35" s="30"/>
      <c r="M35" s="39">
        <f t="shared" si="6"/>
        <v>227.762862</v>
      </c>
      <c r="N35" s="30">
        <f>-'[1] consolidari martie'!J130</f>
        <v>0</v>
      </c>
      <c r="O35" s="39">
        <f t="shared" si="1"/>
        <v>227.762862</v>
      </c>
      <c r="P35" s="30"/>
      <c r="Q35" s="94">
        <f t="shared" si="2"/>
        <v>227.762862</v>
      </c>
      <c r="R35" s="39">
        <f t="shared" si="3"/>
        <v>0.03008633226380426</v>
      </c>
    </row>
    <row r="36" spans="2:18" ht="20.25" customHeight="1">
      <c r="B36" s="70" t="s">
        <v>75</v>
      </c>
      <c r="C36" s="30"/>
      <c r="D36" s="30">
        <v>0</v>
      </c>
      <c r="E36" s="32"/>
      <c r="F36" s="32"/>
      <c r="G36" s="32">
        <v>0</v>
      </c>
      <c r="H36" s="32"/>
      <c r="I36" s="30"/>
      <c r="J36" s="30"/>
      <c r="K36" s="30"/>
      <c r="L36" s="30">
        <v>0</v>
      </c>
      <c r="M36" s="39">
        <f t="shared" si="6"/>
        <v>0</v>
      </c>
      <c r="N36" s="29"/>
      <c r="O36" s="39">
        <f t="shared" si="1"/>
        <v>0</v>
      </c>
      <c r="P36" s="30"/>
      <c r="Q36" s="94">
        <f t="shared" si="2"/>
        <v>0</v>
      </c>
      <c r="R36" s="39">
        <f t="shared" si="3"/>
        <v>0</v>
      </c>
    </row>
    <row r="37" spans="2:18" ht="20.25" customHeight="1">
      <c r="B37" s="109" t="s">
        <v>76</v>
      </c>
      <c r="C37" s="30">
        <v>92.966</v>
      </c>
      <c r="D37" s="30">
        <v>61.197248333333334</v>
      </c>
      <c r="E37" s="30">
        <v>0</v>
      </c>
      <c r="F37" s="30">
        <v>0</v>
      </c>
      <c r="G37" s="30">
        <v>0</v>
      </c>
      <c r="H37" s="32"/>
      <c r="I37" s="30">
        <v>24.41</v>
      </c>
      <c r="J37" s="30">
        <v>58.331999999999994</v>
      </c>
      <c r="K37" s="30"/>
      <c r="L37" s="30"/>
      <c r="M37" s="39">
        <f t="shared" si="6"/>
        <v>236.90524833333333</v>
      </c>
      <c r="N37" s="30"/>
      <c r="O37" s="39">
        <f t="shared" si="1"/>
        <v>236.90524833333333</v>
      </c>
      <c r="P37" s="30"/>
      <c r="Q37" s="94">
        <f t="shared" si="2"/>
        <v>236.90524833333333</v>
      </c>
      <c r="R37" s="39">
        <f t="shared" si="3"/>
        <v>0.0312939956664038</v>
      </c>
    </row>
    <row r="38" spans="2:18" ht="29.25" customHeight="1">
      <c r="B38" s="70" t="s">
        <v>77</v>
      </c>
      <c r="C38" s="30">
        <v>33.823</v>
      </c>
      <c r="D38" s="30"/>
      <c r="E38" s="32"/>
      <c r="F38" s="32"/>
      <c r="G38" s="32"/>
      <c r="H38" s="32"/>
      <c r="I38" s="30">
        <v>0</v>
      </c>
      <c r="J38" s="30"/>
      <c r="K38" s="30"/>
      <c r="L38" s="30"/>
      <c r="M38" s="39">
        <f t="shared" si="6"/>
        <v>33.823</v>
      </c>
      <c r="N38" s="30"/>
      <c r="O38" s="39">
        <f t="shared" si="1"/>
        <v>33.823</v>
      </c>
      <c r="P38" s="30">
        <f>-O38</f>
        <v>-33.823</v>
      </c>
      <c r="Q38" s="84">
        <f t="shared" si="2"/>
        <v>0</v>
      </c>
      <c r="R38" s="39">
        <f t="shared" si="3"/>
        <v>0</v>
      </c>
    </row>
    <row r="39" spans="2:18" ht="29.25" customHeight="1">
      <c r="B39" s="109" t="s">
        <v>78</v>
      </c>
      <c r="C39" s="31">
        <v>203.484</v>
      </c>
      <c r="D39" s="30"/>
      <c r="E39" s="32"/>
      <c r="F39" s="32">
        <v>0</v>
      </c>
      <c r="G39" s="32"/>
      <c r="H39" s="32"/>
      <c r="I39" s="39"/>
      <c r="J39" s="30"/>
      <c r="K39" s="30"/>
      <c r="L39" s="30"/>
      <c r="M39" s="39">
        <f t="shared" si="6"/>
        <v>203.484</v>
      </c>
      <c r="N39" s="30"/>
      <c r="O39" s="39">
        <f t="shared" si="1"/>
        <v>203.484</v>
      </c>
      <c r="P39" s="30"/>
      <c r="Q39" s="84">
        <f t="shared" si="2"/>
        <v>203.484</v>
      </c>
      <c r="R39" s="39">
        <f t="shared" si="3"/>
        <v>0.02687921630686194</v>
      </c>
    </row>
    <row r="40" spans="2:18" ht="57.75" customHeight="1">
      <c r="B40" s="109" t="s">
        <v>79</v>
      </c>
      <c r="C40" s="30">
        <v>0</v>
      </c>
      <c r="D40" s="30"/>
      <c r="E40" s="32"/>
      <c r="F40" s="32"/>
      <c r="G40" s="32"/>
      <c r="H40" s="32"/>
      <c r="I40" s="39"/>
      <c r="J40" s="30"/>
      <c r="K40" s="30"/>
      <c r="L40" s="30"/>
      <c r="M40" s="39">
        <f>SUM(C40:L40)</f>
        <v>0</v>
      </c>
      <c r="N40" s="30"/>
      <c r="O40" s="39">
        <f>M40+N40</f>
        <v>0</v>
      </c>
      <c r="P40" s="30"/>
      <c r="Q40" s="84">
        <f>O40+P40</f>
        <v>0</v>
      </c>
      <c r="R40" s="39">
        <f t="shared" si="3"/>
        <v>0</v>
      </c>
    </row>
    <row r="41" spans="2:18" ht="54" customHeight="1">
      <c r="B41" s="109" t="s">
        <v>80</v>
      </c>
      <c r="C41" s="30">
        <v>234.798</v>
      </c>
      <c r="D41" s="30">
        <v>3.393</v>
      </c>
      <c r="E41" s="32"/>
      <c r="F41" s="32"/>
      <c r="G41" s="32"/>
      <c r="H41" s="32"/>
      <c r="I41" s="33">
        <v>58.830000000000005</v>
      </c>
      <c r="J41" s="30">
        <v>1.133</v>
      </c>
      <c r="K41" s="30"/>
      <c r="L41" s="30"/>
      <c r="M41" s="45">
        <f>SUM(C41:L41)</f>
        <v>298.154</v>
      </c>
      <c r="N41" s="30"/>
      <c r="O41" s="45">
        <f>M41+N41</f>
        <v>298.154</v>
      </c>
      <c r="P41" s="30"/>
      <c r="Q41" s="46">
        <f>O41+P41</f>
        <v>298.154</v>
      </c>
      <c r="R41" s="45">
        <f t="shared" si="3"/>
        <v>0.039384648713196684</v>
      </c>
    </row>
    <row r="42" spans="2:18" ht="15.75" customHeight="1" thickBot="1">
      <c r="B42" s="142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143"/>
      <c r="N42" s="53"/>
      <c r="O42" s="143"/>
      <c r="P42" s="53"/>
      <c r="Q42" s="86"/>
      <c r="R42" s="143"/>
    </row>
    <row r="43" spans="1:18" s="37" customFormat="1" ht="30.75" customHeight="1" thickTop="1">
      <c r="A43" s="91"/>
      <c r="B43" s="47" t="s">
        <v>81</v>
      </c>
      <c r="C43" s="110">
        <f>C44+C57+C60+C63</f>
        <v>26986.882</v>
      </c>
      <c r="D43" s="38">
        <f aca="true" t="shared" si="8" ref="D43:L43">D44+D57+D60+D63+D64</f>
        <v>13460.38929433333</v>
      </c>
      <c r="E43" s="38">
        <f t="shared" si="8"/>
        <v>12979.478000000001</v>
      </c>
      <c r="F43" s="110">
        <f>F44+F57+F60+F63+F64</f>
        <v>283.478871</v>
      </c>
      <c r="G43" s="38">
        <f t="shared" si="8"/>
        <v>6060.513999999999</v>
      </c>
      <c r="H43" s="38">
        <f t="shared" si="8"/>
        <v>0</v>
      </c>
      <c r="I43" s="38">
        <f>I44+I57+I60+I63+I64</f>
        <v>4037.6989960000005</v>
      </c>
      <c r="J43" s="38">
        <f>J44+J57+J60+J63+J64</f>
        <v>63.407</v>
      </c>
      <c r="K43" s="36">
        <f>K44+K57+K60+K63+K64</f>
        <v>9.817549000000001</v>
      </c>
      <c r="L43" s="92">
        <f t="shared" si="8"/>
        <v>553.02916</v>
      </c>
      <c r="M43" s="92">
        <f>SUM(C43:L43)</f>
        <v>64434.694870333326</v>
      </c>
      <c r="N43" s="38">
        <f>N44+N57+N60+N63+N64</f>
        <v>-10444.849711730001</v>
      </c>
      <c r="O43" s="92">
        <f aca="true" t="shared" si="9" ref="O43:O63">M43+N43</f>
        <v>53989.845158603326</v>
      </c>
      <c r="P43" s="38">
        <f>P44+P57+P60+P63+P64</f>
        <v>-1432.9656809999997</v>
      </c>
      <c r="Q43" s="83">
        <f aca="true" t="shared" si="10" ref="Q43:Q63">O43+P43</f>
        <v>52556.879477603325</v>
      </c>
      <c r="R43" s="92">
        <f aca="true" t="shared" si="11" ref="R43:R63">Q43/$Q$7*100</f>
        <v>6.9425003041623565</v>
      </c>
    </row>
    <row r="44" spans="2:18" ht="19.5" customHeight="1">
      <c r="B44" s="111" t="s">
        <v>82</v>
      </c>
      <c r="C44" s="38">
        <f>SUM(C45:C49)+C56</f>
        <v>26052.086000000003</v>
      </c>
      <c r="D44" s="38">
        <f aca="true" t="shared" si="12" ref="D44:L44">D45+D46+D47+D48+D49+D56</f>
        <v>11748.489982999998</v>
      </c>
      <c r="E44" s="36">
        <f t="shared" si="12"/>
        <v>12979.478000000001</v>
      </c>
      <c r="F44" s="36">
        <f t="shared" si="12"/>
        <v>283.478871</v>
      </c>
      <c r="G44" s="36">
        <f t="shared" si="12"/>
        <v>6060.513999999999</v>
      </c>
      <c r="H44" s="36">
        <f t="shared" si="12"/>
        <v>0</v>
      </c>
      <c r="I44" s="38">
        <f t="shared" si="12"/>
        <v>3915.9238750000004</v>
      </c>
      <c r="J44" s="38">
        <f t="shared" si="12"/>
        <v>63.407</v>
      </c>
      <c r="K44" s="50">
        <f t="shared" si="12"/>
        <v>9.817549000000001</v>
      </c>
      <c r="L44" s="38">
        <f t="shared" si="12"/>
        <v>277.8328</v>
      </c>
      <c r="M44" s="39">
        <f aca="true" t="shared" si="13" ref="M44:M63">SUM(C44:L44)</f>
        <v>61391.028077999996</v>
      </c>
      <c r="N44" s="38">
        <f>N45+N46+N47+N48+N49+N56</f>
        <v>-10405.47588173</v>
      </c>
      <c r="O44" s="39">
        <f t="shared" si="9"/>
        <v>50985.55219626999</v>
      </c>
      <c r="P44" s="38">
        <f>P45+P46+P47+P48+P49+P56</f>
        <v>0</v>
      </c>
      <c r="Q44" s="84">
        <f t="shared" si="10"/>
        <v>50985.55219626999</v>
      </c>
      <c r="R44" s="39">
        <f t="shared" si="11"/>
        <v>6.7349358475769145</v>
      </c>
    </row>
    <row r="45" spans="1:18" ht="23.25" customHeight="1">
      <c r="A45" s="112"/>
      <c r="B45" s="113" t="s">
        <v>83</v>
      </c>
      <c r="C45" s="48">
        <v>5437.277</v>
      </c>
      <c r="D45" s="49">
        <v>5992.683915</v>
      </c>
      <c r="E45" s="40">
        <v>43.312</v>
      </c>
      <c r="F45" s="40">
        <v>24.155</v>
      </c>
      <c r="G45" s="40">
        <v>38.914</v>
      </c>
      <c r="H45" s="40"/>
      <c r="I45" s="49">
        <v>2252.516308</v>
      </c>
      <c r="J45" s="49"/>
      <c r="K45" s="33"/>
      <c r="L45" s="49">
        <v>82.38331</v>
      </c>
      <c r="M45" s="39">
        <f t="shared" si="13"/>
        <v>13871.241533</v>
      </c>
      <c r="N45" s="27"/>
      <c r="O45" s="39">
        <f t="shared" si="9"/>
        <v>13871.241533</v>
      </c>
      <c r="P45" s="27"/>
      <c r="Q45" s="84">
        <f t="shared" si="10"/>
        <v>13871.241533</v>
      </c>
      <c r="R45" s="39">
        <f t="shared" si="11"/>
        <v>1.832321468077265</v>
      </c>
    </row>
    <row r="46" spans="1:18" ht="23.25" customHeight="1">
      <c r="A46" s="112"/>
      <c r="B46" s="113" t="s">
        <v>84</v>
      </c>
      <c r="C46" s="49">
        <v>1065.337</v>
      </c>
      <c r="D46" s="49">
        <v>3158.345333333333</v>
      </c>
      <c r="E46" s="40">
        <v>95.779</v>
      </c>
      <c r="F46" s="40">
        <v>8.464</v>
      </c>
      <c r="G46" s="40">
        <v>5630.163</v>
      </c>
      <c r="H46" s="40">
        <v>0</v>
      </c>
      <c r="I46" s="33">
        <v>1048.741866</v>
      </c>
      <c r="J46" s="33">
        <v>0</v>
      </c>
      <c r="K46" s="33">
        <v>2.741</v>
      </c>
      <c r="L46" s="33">
        <v>180.30096000000003</v>
      </c>
      <c r="M46" s="39">
        <f t="shared" si="13"/>
        <v>11189.872159333334</v>
      </c>
      <c r="N46" s="29">
        <v>-3109.918</v>
      </c>
      <c r="O46" s="39">
        <f t="shared" si="9"/>
        <v>8079.954159333334</v>
      </c>
      <c r="P46" s="27"/>
      <c r="Q46" s="84">
        <f t="shared" si="10"/>
        <v>8079.954159333334</v>
      </c>
      <c r="R46" s="39">
        <f t="shared" si="11"/>
        <v>1.0673214385320198</v>
      </c>
    </row>
    <row r="47" spans="1:18" ht="17.25" customHeight="1">
      <c r="A47" s="112"/>
      <c r="B47" s="113" t="s">
        <v>85</v>
      </c>
      <c r="C47" s="49">
        <v>1942.279</v>
      </c>
      <c r="D47" s="49">
        <v>106.488</v>
      </c>
      <c r="E47" s="40">
        <v>0.241</v>
      </c>
      <c r="F47" s="40">
        <v>0.001376</v>
      </c>
      <c r="G47" s="40">
        <v>0.28</v>
      </c>
      <c r="H47" s="40">
        <v>0</v>
      </c>
      <c r="I47" s="33">
        <v>0.076458</v>
      </c>
      <c r="J47" s="33">
        <v>0</v>
      </c>
      <c r="K47" s="49">
        <v>7.014</v>
      </c>
      <c r="L47" s="33">
        <v>15.14853</v>
      </c>
      <c r="M47" s="39">
        <f t="shared" si="13"/>
        <v>2071.5283640000002</v>
      </c>
      <c r="N47" s="29">
        <v>-18.46805473</v>
      </c>
      <c r="O47" s="39">
        <f t="shared" si="9"/>
        <v>2053.0603092700003</v>
      </c>
      <c r="P47" s="27"/>
      <c r="Q47" s="84">
        <f>O47+P47</f>
        <v>2053.0603092700003</v>
      </c>
      <c r="R47" s="39">
        <f t="shared" si="11"/>
        <v>0.2711989745822827</v>
      </c>
    </row>
    <row r="48" spans="1:18" ht="18.75" customHeight="1">
      <c r="A48" s="112"/>
      <c r="B48" s="113" t="s">
        <v>86</v>
      </c>
      <c r="C48" s="49">
        <v>206.42</v>
      </c>
      <c r="D48" s="49">
        <v>703.9964209999999</v>
      </c>
      <c r="E48" s="40"/>
      <c r="F48" s="40">
        <v>0.142322</v>
      </c>
      <c r="G48" s="40"/>
      <c r="H48" s="40"/>
      <c r="I48" s="33"/>
      <c r="J48" s="49"/>
      <c r="K48" s="50"/>
      <c r="L48" s="49"/>
      <c r="M48" s="39">
        <f t="shared" si="13"/>
        <v>910.5587429999999</v>
      </c>
      <c r="N48" s="27"/>
      <c r="O48" s="39">
        <f t="shared" si="9"/>
        <v>910.5587429999999</v>
      </c>
      <c r="P48" s="27"/>
      <c r="Q48" s="84">
        <f t="shared" si="10"/>
        <v>910.5587429999999</v>
      </c>
      <c r="R48" s="39">
        <f t="shared" si="11"/>
        <v>0.12028024519471461</v>
      </c>
    </row>
    <row r="49" spans="1:18" ht="26.25" customHeight="1">
      <c r="A49" s="112"/>
      <c r="B49" s="114" t="s">
        <v>87</v>
      </c>
      <c r="C49" s="50">
        <f>SUM(C50:C55)</f>
        <v>17340.921000000002</v>
      </c>
      <c r="D49" s="50">
        <f>SUM(D50:D55)</f>
        <v>1786.9763136666666</v>
      </c>
      <c r="E49" s="50">
        <f aca="true" t="shared" si="14" ref="E49:K49">SUM(E50:E55)</f>
        <v>12840.146</v>
      </c>
      <c r="F49" s="50">
        <f t="shared" si="14"/>
        <v>250.716173</v>
      </c>
      <c r="G49" s="50">
        <f t="shared" si="14"/>
        <v>391.157</v>
      </c>
      <c r="H49" s="50">
        <f t="shared" si="14"/>
        <v>0</v>
      </c>
      <c r="I49" s="50">
        <f>SUM(I50:I55)</f>
        <v>614.589243</v>
      </c>
      <c r="J49" s="50">
        <f>SUM(J50:J55)</f>
        <v>63.407</v>
      </c>
      <c r="K49" s="50">
        <f t="shared" si="14"/>
        <v>0.062549</v>
      </c>
      <c r="L49" s="50">
        <f>L50+L51+L53+L55+L52</f>
        <v>0</v>
      </c>
      <c r="M49" s="39">
        <f t="shared" si="13"/>
        <v>33287.97527866667</v>
      </c>
      <c r="N49" s="50">
        <f>N50+N51+N53+N55+N52+N54</f>
        <v>-7275.143237000001</v>
      </c>
      <c r="O49" s="39">
        <f t="shared" si="9"/>
        <v>26012.832041666672</v>
      </c>
      <c r="P49" s="50">
        <f>P50+P51+P53+P55+P52</f>
        <v>0</v>
      </c>
      <c r="Q49" s="84">
        <f t="shared" si="10"/>
        <v>26012.832041666672</v>
      </c>
      <c r="R49" s="39">
        <f t="shared" si="11"/>
        <v>3.4361647068173786</v>
      </c>
    </row>
    <row r="50" spans="1:18" ht="32.25" customHeight="1">
      <c r="A50" s="112"/>
      <c r="B50" s="115" t="s">
        <v>88</v>
      </c>
      <c r="C50" s="49">
        <v>6609.591</v>
      </c>
      <c r="D50" s="33">
        <v>161.6044109999999</v>
      </c>
      <c r="E50" s="51">
        <v>0.021</v>
      </c>
      <c r="F50" s="51">
        <v>53.799</v>
      </c>
      <c r="G50" s="51"/>
      <c r="H50" s="51">
        <v>0</v>
      </c>
      <c r="I50" s="49">
        <v>69.234084</v>
      </c>
      <c r="J50" s="49"/>
      <c r="K50" s="38"/>
      <c r="L50" s="33"/>
      <c r="M50" s="39">
        <f t="shared" si="13"/>
        <v>6894.249495</v>
      </c>
      <c r="N50" s="29">
        <v>-6691.244605000001</v>
      </c>
      <c r="O50" s="39">
        <f t="shared" si="9"/>
        <v>203.00488999999925</v>
      </c>
      <c r="P50" s="27"/>
      <c r="Q50" s="84">
        <f t="shared" si="10"/>
        <v>203.00488999999925</v>
      </c>
      <c r="R50" s="39">
        <f t="shared" si="11"/>
        <v>0.026815928277705837</v>
      </c>
    </row>
    <row r="51" spans="1:18" ht="15">
      <c r="A51" s="112"/>
      <c r="B51" s="116" t="s">
        <v>89</v>
      </c>
      <c r="C51" s="49">
        <v>2542.74</v>
      </c>
      <c r="D51" s="33">
        <v>55.33636966666666</v>
      </c>
      <c r="E51" s="40">
        <v>0</v>
      </c>
      <c r="F51" s="40">
        <v>0.036173</v>
      </c>
      <c r="G51" s="40"/>
      <c r="H51" s="40"/>
      <c r="I51" s="33">
        <v>38.290078</v>
      </c>
      <c r="J51" s="117"/>
      <c r="K51" s="33"/>
      <c r="L51" s="33"/>
      <c r="M51" s="39">
        <f t="shared" si="13"/>
        <v>2636.4026206666663</v>
      </c>
      <c r="N51" s="29">
        <v>-75.98831000000001</v>
      </c>
      <c r="O51" s="39">
        <f>M51+N51</f>
        <v>2560.414310666666</v>
      </c>
      <c r="P51" s="27"/>
      <c r="Q51" s="84">
        <f t="shared" si="10"/>
        <v>2560.414310666666</v>
      </c>
      <c r="R51" s="39">
        <f t="shared" si="11"/>
        <v>0.33821789473174363</v>
      </c>
    </row>
    <row r="52" spans="1:18" ht="38.25" customHeight="1">
      <c r="A52" s="112"/>
      <c r="B52" s="100" t="s">
        <v>90</v>
      </c>
      <c r="C52" s="49">
        <v>2066.584</v>
      </c>
      <c r="D52" s="33">
        <v>331.412053</v>
      </c>
      <c r="E52" s="33"/>
      <c r="F52" s="33">
        <v>2.197</v>
      </c>
      <c r="G52" s="33"/>
      <c r="H52" s="40"/>
      <c r="I52" s="33">
        <v>45.252825</v>
      </c>
      <c r="J52" s="33">
        <v>62.273999999999994</v>
      </c>
      <c r="K52" s="33"/>
      <c r="L52" s="33"/>
      <c r="M52" s="39">
        <f t="shared" si="13"/>
        <v>2507.719878</v>
      </c>
      <c r="N52" s="29">
        <v>-307.308012</v>
      </c>
      <c r="O52" s="39">
        <f t="shared" si="9"/>
        <v>2200.411866</v>
      </c>
      <c r="P52" s="27">
        <v>0</v>
      </c>
      <c r="Q52" s="108">
        <f t="shared" si="10"/>
        <v>2200.411866</v>
      </c>
      <c r="R52" s="39">
        <f t="shared" si="11"/>
        <v>0.2906633765327972</v>
      </c>
    </row>
    <row r="53" spans="1:18" ht="15">
      <c r="A53" s="112"/>
      <c r="B53" s="116" t="s">
        <v>91</v>
      </c>
      <c r="C53" s="49">
        <v>5382.717</v>
      </c>
      <c r="D53" s="33">
        <v>1041.299</v>
      </c>
      <c r="E53" s="40">
        <v>12840.125</v>
      </c>
      <c r="F53" s="40">
        <v>191.864</v>
      </c>
      <c r="G53" s="40">
        <v>391.157</v>
      </c>
      <c r="H53" s="40"/>
      <c r="I53" s="33">
        <v>13.860506</v>
      </c>
      <c r="J53" s="33"/>
      <c r="K53" s="33"/>
      <c r="L53" s="33"/>
      <c r="M53" s="39">
        <f t="shared" si="13"/>
        <v>19861.022506</v>
      </c>
      <c r="N53" s="27"/>
      <c r="O53" s="39">
        <f t="shared" si="9"/>
        <v>19861.022506</v>
      </c>
      <c r="P53" s="27"/>
      <c r="Q53" s="84">
        <f t="shared" si="10"/>
        <v>19861.022506</v>
      </c>
      <c r="R53" s="39">
        <f t="shared" si="11"/>
        <v>2.6235415070188672</v>
      </c>
    </row>
    <row r="54" spans="1:18" ht="74.25" customHeight="1">
      <c r="A54" s="112"/>
      <c r="B54" s="100" t="s">
        <v>92</v>
      </c>
      <c r="C54" s="49">
        <v>429.059</v>
      </c>
      <c r="D54" s="33">
        <v>4.73048</v>
      </c>
      <c r="E54" s="40"/>
      <c r="F54" s="40"/>
      <c r="G54" s="40"/>
      <c r="H54" s="40"/>
      <c r="I54" s="33">
        <v>353.554562</v>
      </c>
      <c r="J54" s="33">
        <v>1.133</v>
      </c>
      <c r="K54" s="33"/>
      <c r="L54" s="33"/>
      <c r="M54" s="39">
        <f t="shared" si="13"/>
        <v>788.477042</v>
      </c>
      <c r="N54" s="89">
        <v>-200.60231</v>
      </c>
      <c r="O54" s="39">
        <f t="shared" si="9"/>
        <v>587.874732</v>
      </c>
      <c r="P54" s="27"/>
      <c r="Q54" s="84">
        <f t="shared" si="10"/>
        <v>587.874732</v>
      </c>
      <c r="R54" s="39">
        <f t="shared" si="11"/>
        <v>0.07765530500071992</v>
      </c>
    </row>
    <row r="55" spans="1:18" ht="15">
      <c r="A55" s="112"/>
      <c r="B55" s="116" t="s">
        <v>93</v>
      </c>
      <c r="C55" s="49">
        <v>310.23</v>
      </c>
      <c r="D55" s="33">
        <v>192.59400000000002</v>
      </c>
      <c r="E55" s="40"/>
      <c r="F55" s="40">
        <v>2.82</v>
      </c>
      <c r="G55" s="40">
        <v>0</v>
      </c>
      <c r="H55" s="40"/>
      <c r="I55" s="33">
        <v>94.397188</v>
      </c>
      <c r="J55" s="33">
        <v>0</v>
      </c>
      <c r="K55" s="33">
        <v>0.062549</v>
      </c>
      <c r="L55" s="33"/>
      <c r="M55" s="39">
        <f t="shared" si="13"/>
        <v>600.103737</v>
      </c>
      <c r="N55" s="27"/>
      <c r="O55" s="39">
        <f t="shared" si="9"/>
        <v>600.103737</v>
      </c>
      <c r="P55" s="27"/>
      <c r="Q55" s="84">
        <f t="shared" si="10"/>
        <v>600.103737</v>
      </c>
      <c r="R55" s="39">
        <f t="shared" si="11"/>
        <v>0.07927069525554437</v>
      </c>
    </row>
    <row r="56" spans="1:18" s="27" customFormat="1" ht="31.5" customHeight="1">
      <c r="A56" s="118"/>
      <c r="B56" s="119" t="s">
        <v>94</v>
      </c>
      <c r="C56" s="49">
        <v>59.852</v>
      </c>
      <c r="D56" s="33">
        <v>0</v>
      </c>
      <c r="E56" s="40">
        <v>0</v>
      </c>
      <c r="F56" s="40"/>
      <c r="G56" s="40"/>
      <c r="H56" s="40"/>
      <c r="I56" s="33">
        <v>0</v>
      </c>
      <c r="J56" s="39">
        <v>0</v>
      </c>
      <c r="K56" s="39"/>
      <c r="L56" s="33"/>
      <c r="M56" s="39">
        <f t="shared" si="13"/>
        <v>59.852</v>
      </c>
      <c r="N56" s="29">
        <v>-1.94659</v>
      </c>
      <c r="O56" s="39">
        <f t="shared" si="9"/>
        <v>57.905409999999996</v>
      </c>
      <c r="Q56" s="84">
        <f t="shared" si="10"/>
        <v>57.905409999999996</v>
      </c>
      <c r="R56" s="39">
        <f t="shared" si="11"/>
        <v>0.00764901437325552</v>
      </c>
    </row>
    <row r="57" spans="1:18" ht="19.5" customHeight="1">
      <c r="A57" s="112"/>
      <c r="B57" s="111" t="s">
        <v>95</v>
      </c>
      <c r="C57" s="39">
        <f>SUM(C58:C59)</f>
        <v>406.135</v>
      </c>
      <c r="D57" s="39">
        <f>D58+D59</f>
        <v>927.2021793333334</v>
      </c>
      <c r="E57" s="41">
        <f aca="true" t="shared" si="15" ref="E57:L57">E58+E59</f>
        <v>0</v>
      </c>
      <c r="F57" s="41">
        <f t="shared" si="15"/>
        <v>0</v>
      </c>
      <c r="G57" s="41">
        <f t="shared" si="15"/>
        <v>0</v>
      </c>
      <c r="H57" s="41">
        <f t="shared" si="15"/>
        <v>0</v>
      </c>
      <c r="I57" s="39">
        <f t="shared" si="15"/>
        <v>114.225702</v>
      </c>
      <c r="J57" s="39">
        <f t="shared" si="15"/>
        <v>0</v>
      </c>
      <c r="K57" s="33">
        <f t="shared" si="15"/>
        <v>0</v>
      </c>
      <c r="L57" s="39">
        <f t="shared" si="15"/>
        <v>172.86640000000003</v>
      </c>
      <c r="M57" s="39">
        <f t="shared" si="13"/>
        <v>1620.4292813333336</v>
      </c>
      <c r="N57" s="39">
        <f>N58+N59</f>
        <v>-6.947</v>
      </c>
      <c r="O57" s="39">
        <f t="shared" si="9"/>
        <v>1613.4822813333337</v>
      </c>
      <c r="P57" s="27">
        <f>P58+P59</f>
        <v>-42.155</v>
      </c>
      <c r="Q57" s="84">
        <f>O57+P57</f>
        <v>1571.3272813333338</v>
      </c>
      <c r="R57" s="39">
        <f t="shared" si="11"/>
        <v>0.2075644565854415</v>
      </c>
    </row>
    <row r="58" spans="1:18" ht="19.5" customHeight="1">
      <c r="A58" s="112"/>
      <c r="B58" s="116" t="s">
        <v>96</v>
      </c>
      <c r="C58" s="33">
        <v>363.98</v>
      </c>
      <c r="D58" s="49">
        <v>902.1851793333334</v>
      </c>
      <c r="E58" s="40"/>
      <c r="F58" s="40"/>
      <c r="G58" s="40"/>
      <c r="H58" s="40"/>
      <c r="I58" s="33">
        <v>114.225702</v>
      </c>
      <c r="J58" s="33">
        <v>0</v>
      </c>
      <c r="K58" s="39">
        <v>0</v>
      </c>
      <c r="L58" s="49">
        <v>172.86640000000003</v>
      </c>
      <c r="M58" s="39">
        <f t="shared" si="13"/>
        <v>1553.2572813333336</v>
      </c>
      <c r="N58" s="39">
        <v>-6.947</v>
      </c>
      <c r="O58" s="39">
        <f t="shared" si="9"/>
        <v>1546.3102813333337</v>
      </c>
      <c r="P58" s="27"/>
      <c r="Q58" s="84">
        <f t="shared" si="10"/>
        <v>1546.3102813333337</v>
      </c>
      <c r="R58" s="39">
        <f t="shared" si="11"/>
        <v>0.204259836299086</v>
      </c>
    </row>
    <row r="59" spans="1:18" ht="19.5" customHeight="1">
      <c r="A59" s="112"/>
      <c r="B59" s="116" t="s">
        <v>97</v>
      </c>
      <c r="C59" s="33">
        <v>42.155</v>
      </c>
      <c r="D59" s="49">
        <v>25.017</v>
      </c>
      <c r="E59" s="51"/>
      <c r="F59" s="51">
        <v>0</v>
      </c>
      <c r="G59" s="51"/>
      <c r="H59" s="51"/>
      <c r="I59" s="33"/>
      <c r="J59" s="39"/>
      <c r="K59" s="39"/>
      <c r="L59" s="49"/>
      <c r="M59" s="39">
        <f t="shared" si="13"/>
        <v>67.172</v>
      </c>
      <c r="N59" s="89"/>
      <c r="O59" s="39">
        <f t="shared" si="9"/>
        <v>67.172</v>
      </c>
      <c r="P59" s="27">
        <v>-42.155</v>
      </c>
      <c r="Q59" s="84">
        <f t="shared" si="10"/>
        <v>25.016999999999996</v>
      </c>
      <c r="R59" s="39">
        <f t="shared" si="11"/>
        <v>0.0033046202863555117</v>
      </c>
    </row>
    <row r="60" spans="1:18" ht="23.25" customHeight="1">
      <c r="A60" s="112"/>
      <c r="B60" s="111" t="s">
        <v>77</v>
      </c>
      <c r="C60" s="50">
        <f>C61+C62</f>
        <v>528.661</v>
      </c>
      <c r="D60" s="50">
        <f>D61+D62</f>
        <v>784.697132</v>
      </c>
      <c r="E60" s="50">
        <f>E61+E62</f>
        <v>0</v>
      </c>
      <c r="F60" s="50">
        <f>F61+F62</f>
        <v>0</v>
      </c>
      <c r="G60" s="50">
        <f>G61+G62</f>
        <v>0</v>
      </c>
      <c r="H60" s="51"/>
      <c r="I60" s="50">
        <f>I61+I62</f>
        <v>7.549419</v>
      </c>
      <c r="J60" s="39"/>
      <c r="K60" s="39">
        <f>K61+K62</f>
        <v>0</v>
      </c>
      <c r="L60" s="50">
        <f>L61+L62</f>
        <v>102.32996</v>
      </c>
      <c r="M60" s="39">
        <f t="shared" si="13"/>
        <v>1423.2375109999998</v>
      </c>
      <c r="N60" s="50">
        <f>N61+N62</f>
        <v>-32.42683</v>
      </c>
      <c r="O60" s="39">
        <f t="shared" si="9"/>
        <v>1390.8106809999997</v>
      </c>
      <c r="P60" s="50">
        <f>P61+P62</f>
        <v>-1390.8106809999997</v>
      </c>
      <c r="Q60" s="84">
        <f t="shared" si="10"/>
        <v>0</v>
      </c>
      <c r="R60" s="39">
        <f t="shared" si="11"/>
        <v>0</v>
      </c>
    </row>
    <row r="61" spans="1:18" ht="15">
      <c r="A61" s="112"/>
      <c r="B61" s="120" t="s">
        <v>98</v>
      </c>
      <c r="C61" s="52"/>
      <c r="D61" s="49">
        <v>0</v>
      </c>
      <c r="E61" s="51">
        <v>0</v>
      </c>
      <c r="F61" s="51">
        <v>0</v>
      </c>
      <c r="G61" s="51"/>
      <c r="H61" s="51">
        <v>0</v>
      </c>
      <c r="I61" s="49">
        <v>0</v>
      </c>
      <c r="J61" s="39"/>
      <c r="K61" s="39"/>
      <c r="L61" s="49"/>
      <c r="M61" s="45">
        <f t="shared" si="13"/>
        <v>0</v>
      </c>
      <c r="N61" s="27"/>
      <c r="O61" s="39">
        <f t="shared" si="9"/>
        <v>0</v>
      </c>
      <c r="P61" s="27">
        <f>-O61</f>
        <v>0</v>
      </c>
      <c r="Q61" s="84"/>
      <c r="R61" s="39">
        <f t="shared" si="11"/>
        <v>0</v>
      </c>
    </row>
    <row r="62" spans="1:18" ht="19.5" customHeight="1">
      <c r="A62" s="112"/>
      <c r="B62" s="120" t="s">
        <v>99</v>
      </c>
      <c r="C62" s="49">
        <v>528.661</v>
      </c>
      <c r="D62" s="49">
        <v>784.697132</v>
      </c>
      <c r="E62" s="51">
        <v>0</v>
      </c>
      <c r="F62" s="51">
        <v>0</v>
      </c>
      <c r="G62" s="51"/>
      <c r="H62" s="51">
        <v>0</v>
      </c>
      <c r="I62" s="49">
        <v>7.549419</v>
      </c>
      <c r="J62" s="39"/>
      <c r="K62" s="39"/>
      <c r="L62" s="49">
        <v>102.32996</v>
      </c>
      <c r="M62" s="39">
        <f t="shared" si="13"/>
        <v>1423.2375109999998</v>
      </c>
      <c r="N62" s="29">
        <v>-32.42683</v>
      </c>
      <c r="O62" s="39">
        <f t="shared" si="9"/>
        <v>1390.8106809999997</v>
      </c>
      <c r="P62" s="27">
        <f>-O62</f>
        <v>-1390.8106809999997</v>
      </c>
      <c r="Q62" s="84">
        <f t="shared" si="10"/>
        <v>0</v>
      </c>
      <c r="R62" s="39">
        <f t="shared" si="11"/>
        <v>0</v>
      </c>
    </row>
    <row r="63" spans="1:18" ht="34.5" customHeight="1">
      <c r="A63" s="112"/>
      <c r="B63" s="121" t="s">
        <v>100</v>
      </c>
      <c r="C63" s="49">
        <v>0</v>
      </c>
      <c r="D63" s="49">
        <v>0</v>
      </c>
      <c r="E63" s="51"/>
      <c r="F63" s="51"/>
      <c r="G63" s="51"/>
      <c r="H63" s="51"/>
      <c r="I63" s="51">
        <v>0</v>
      </c>
      <c r="J63" s="39"/>
      <c r="K63" s="49"/>
      <c r="L63" s="49"/>
      <c r="M63" s="39">
        <f t="shared" si="13"/>
        <v>0</v>
      </c>
      <c r="N63" s="27"/>
      <c r="O63" s="39">
        <f t="shared" si="9"/>
        <v>0</v>
      </c>
      <c r="P63" s="27"/>
      <c r="Q63" s="84">
        <f t="shared" si="10"/>
        <v>0</v>
      </c>
      <c r="R63" s="39">
        <f t="shared" si="11"/>
        <v>0</v>
      </c>
    </row>
    <row r="64" spans="2:18" ht="12" customHeight="1">
      <c r="B64" s="121"/>
      <c r="C64" s="49"/>
      <c r="D64" s="49"/>
      <c r="E64" s="51"/>
      <c r="F64" s="51"/>
      <c r="G64" s="51"/>
      <c r="H64" s="51"/>
      <c r="I64" s="38"/>
      <c r="J64" s="39"/>
      <c r="K64" s="49"/>
      <c r="L64" s="49"/>
      <c r="M64" s="39"/>
      <c r="N64" s="27"/>
      <c r="O64" s="39"/>
      <c r="P64" s="27"/>
      <c r="Q64" s="84"/>
      <c r="R64" s="39"/>
    </row>
    <row r="65" spans="2:18" ht="34.5" customHeight="1" thickBot="1">
      <c r="B65" s="122" t="s">
        <v>101</v>
      </c>
      <c r="C65" s="53">
        <f>C17-C43</f>
        <v>-1514.4572970000008</v>
      </c>
      <c r="D65" s="53">
        <f>D17-D43</f>
        <v>2850.3858530000034</v>
      </c>
      <c r="E65" s="54">
        <f>E17-E43</f>
        <v>-468.4450000000015</v>
      </c>
      <c r="F65" s="54">
        <f>F17-F43</f>
        <v>167.80912899999998</v>
      </c>
      <c r="G65" s="54">
        <f>G17-G43</f>
        <v>-576.4799999999987</v>
      </c>
      <c r="H65" s="54">
        <f>H17-H43</f>
        <v>0</v>
      </c>
      <c r="I65" s="53">
        <f>I17-I43</f>
        <v>939.7300389999996</v>
      </c>
      <c r="J65" s="53">
        <f>J17-J43</f>
        <v>19.98599999999999</v>
      </c>
      <c r="K65" s="53">
        <f>K17-K43</f>
        <v>96.218451</v>
      </c>
      <c r="L65" s="53">
        <f>L17-L43</f>
        <v>99.77345999999989</v>
      </c>
      <c r="M65" s="53">
        <f>SUM(C65:L65)</f>
        <v>1614.520635000002</v>
      </c>
      <c r="N65" s="123">
        <f>N17-N43</f>
        <v>0</v>
      </c>
      <c r="O65" s="53">
        <f>O17-O43</f>
        <v>1614.5206350000008</v>
      </c>
      <c r="P65" s="53">
        <f>P17-P43</f>
        <v>1399.1426809999996</v>
      </c>
      <c r="Q65" s="124">
        <f>Q17-Q43</f>
        <v>3013.6633160000056</v>
      </c>
      <c r="R65" s="125">
        <f>Q65/$Q$7*100</f>
        <v>0.3980898161369885</v>
      </c>
    </row>
    <row r="66" ht="19.5" customHeight="1" thickTop="1"/>
  </sheetData>
  <sheetProtection/>
  <mergeCells count="7">
    <mergeCell ref="N2:R2"/>
    <mergeCell ref="B3:R3"/>
    <mergeCell ref="B4:R4"/>
    <mergeCell ref="B5:R5"/>
    <mergeCell ref="Q9:R12"/>
    <mergeCell ref="Q13:Q14"/>
    <mergeCell ref="R13:R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1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2016-04-25T08:59:19Z</cp:lastPrinted>
  <dcterms:created xsi:type="dcterms:W3CDTF">2016-04-25T08:39:40Z</dcterms:created>
  <dcterms:modified xsi:type="dcterms:W3CDTF">2016-04-25T09:17:02Z</dcterms:modified>
  <cp:category/>
  <cp:version/>
  <cp:contentType/>
  <cp:contentStatus/>
</cp:coreProperties>
</file>