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125" activeTab="0"/>
  </bookViews>
  <sheets>
    <sheet name="noiembrie 20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'[2]BoP'!#REF!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'[4]Index'!#REF!</definedName>
    <definedName name="___PAG3">'[4]Index'!#REF!</definedName>
    <definedName name="___PAG4">'[4]Index'!#REF!</definedName>
    <definedName name="___PAG5">'[4]Index'!#REF!</definedName>
    <definedName name="___PAG6">'[4]Index'!#REF!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'[2]RES'!#REF!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'[5]INT_RATES_old'!$A$1:$I$34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'[6]EU2DBase'!$C$1:$F$196</definedName>
    <definedName name="___UKR2">'[6]EU2DBase'!$G$1:$U$196</definedName>
    <definedName name="___UKR3">'[7]EU2DBase'!#REF!</definedName>
    <definedName name="___WEO1">#REF!</definedName>
    <definedName name="___WEO2">#REF!</definedName>
    <definedName name="__0absorc">'[8]Programa'!#REF!</definedName>
    <definedName name="__0c">'[8]Programa'!#REF!</definedName>
    <definedName name="__123Graph_ADEFINITION">'[9]NBM'!#REF!</definedName>
    <definedName name="__123Graph_ADEFINITION2">'[9]NBM'!#REF!</definedName>
    <definedName name="__123Graph_BDEFINITION">'[9]NBM'!#REF!</definedName>
    <definedName name="__123Graph_BDEFINITION2">'[9]NBM'!#REF!</definedName>
    <definedName name="__123Graph_BFITB2">'[10]FITB_all'!#REF!</definedName>
    <definedName name="__123Graph_BFITB3">'[10]FITB_all'!#REF!</definedName>
    <definedName name="__123Graph_BGDP">'[11]Quarterly Program'!#REF!</definedName>
    <definedName name="__123Graph_BMONEY">'[11]Quarterly Program'!#REF!</definedName>
    <definedName name="__123Graph_BTBILL2">'[10]FITB_all'!#REF!</definedName>
    <definedName name="__123Graph_CDEFINITION2">'[12]NBM'!#REF!</definedName>
    <definedName name="__123Graph_DDEFINITION2">'[12]NBM'!#REF!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'[2]BoP'!#REF!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'[4]Index'!#REF!</definedName>
    <definedName name="__PAG3">'[4]Index'!#REF!</definedName>
    <definedName name="__PAG4">'[4]Index'!#REF!</definedName>
    <definedName name="__PAG5">'[4]Index'!#REF!</definedName>
    <definedName name="__PAG6">'[4]Index'!#REF!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'[2]RES'!#REF!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'[5]INT_RATES_old'!$A$1:$I$34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'[7]EU2DBase'!$C$1:$F$196</definedName>
    <definedName name="__UKR2">'[7]EU2DBase'!$G$1:$U$196</definedName>
    <definedName name="__UKR3">'[7]EU2DBase'!#REF!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WEO '[13]LINK'!$A$1:$A$42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'[2]BoP'!#REF!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'[14]Assumptions'!#REF!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'[14]Assumptions'!#REF!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'[4]Index'!#REF!</definedName>
    <definedName name="_PAG3">'[4]Index'!#REF!</definedName>
    <definedName name="_PAG4">'[4]Index'!#REF!</definedName>
    <definedName name="_PAG5">'[4]Index'!#REF!</definedName>
    <definedName name="_PAG6">'[4]Index'!#REF!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'[2]RES'!#REF!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'[5]INT_RATES_old'!$A$1:$I$34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'[7]EU2DBase'!$C$1:$F$196</definedName>
    <definedName name="_UKR2">'[7]EU2DBase'!$G$1:$U$196</definedName>
    <definedName name="_UKR3">'[6]EU2DBase'!#REF!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'[15]Montabs'!$B$88:$CO$425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'[17]WEO'!#REF!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'[5]BNKLOANS_old'!$A$1:$F$40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'[20]Q6'!$E$11:$AH$11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'[21]FAfdi'!$E$10:$BP$10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'[22]CAgds'!$D$10:$BO$10</definedName>
    <definedName name="bgoods_11">'[23]CAgds'!$E$10:$BP$10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'[22]CAinc'!$D$10:$BO$10</definedName>
    <definedName name="binc_11">'[23]CAinc'!$E$10:$BP$10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'[24]Q6'!$E$28:$AH$28</definedName>
    <definedName name="BMG_2">'[24]Q6'!$E$28:$AH$28</definedName>
    <definedName name="BMG_20">'[18]WEO LINK'!#REF!</definedName>
    <definedName name="BMG_25">'[24]Q6'!$E$28:$AH$28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'[22]CAnfs'!$D$10:$BO$10</definedName>
    <definedName name="bnfs_11">'[23]CAnfs'!$E$10:$BP$10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'[21]FAother'!$E$10:$BP$10</definedName>
    <definedName name="bother_14">#REF!</definedName>
    <definedName name="bother_25">#REF!</definedName>
    <definedName name="BottomRight">#REF!</definedName>
    <definedName name="bport">'[21]FAport'!$E$10:$BP$10</definedName>
    <definedName name="bport_11">'[23]FAport'!$E$10:$BP$10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'[22]CAtrs'!$D$10:$BO$10</definedName>
    <definedName name="btrs_11">'[23]CAtrs'!$E$10:$BP$10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'[25]FDI'!#REF!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'[24]Q6'!$E$26:$AH$26</definedName>
    <definedName name="BXG_2">'[24]Q6'!$E$26:$AH$26</definedName>
    <definedName name="BXG_20">'[18]WEO LINK'!#REF!</definedName>
    <definedName name="BXG_25">'[24]Q6'!$E$26:$AH$26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'[5]CBANK_old'!$A$1:$M$48</definedName>
    <definedName name="CBDebt">#REF!</definedName>
    <definedName name="CBSNFA">'[26]NIR__'!$A$188:$AM$219</definedName>
    <definedName name="CCode">'[27]Codes'!$A$2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'[28]weo_real'!#REF!</definedName>
    <definedName name="CHK1_1">'[28]weo_real'!#REF!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'[15]corresp'!$A$1:$B$37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'[27]Current'!$D$61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'[27]Codes'!$H$2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'[34]A15'!#REF!</definedName>
    <definedName name="dateB">#REF!</definedName>
    <definedName name="dateMacro">#REF!</definedName>
    <definedName name="datemon">'[35]pms'!#REF!</definedName>
    <definedName name="dateREER">#REF!</definedName>
    <definedName name="dates_11">'[36]WEO'!#REF!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'[37]INFlevel'!#REF!</definedName>
    <definedName name="DATESA">'[6]EU2DBase'!$B$14:$B$31</definedName>
    <definedName name="DATESATKM">#REF!</definedName>
    <definedName name="DATESM">'[6]EU2DBase'!$B$88:$B$196</definedName>
    <definedName name="DATESMTKM">#REF!</definedName>
    <definedName name="DATESQ">'[6]EU2DBase'!$B$49:$B$72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'[26]NIR__'!$A$123:$AM$181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'[5]EMPLOY_old'!$A$1:$I$52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_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'[19]Expenditures'!#REF!</definedName>
    <definedName name="expperc_20">#REF!</definedName>
    <definedName name="expperc_28">#REF!</definedName>
    <definedName name="expperc_64">#REF!</definedName>
    <definedName name="expperc_66">'[19]Expenditures'!#REF!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'[47]Index'!$C$21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'[36]WEO'!#REF!</definedName>
    <definedName name="fmb_14">#REF!</definedName>
    <definedName name="fmb_2">'[48]WEO'!#REF!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'[49]FOREX_DAILY'!$A$9:$Q$128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'[22]IN'!$D$66:$BO$66</definedName>
    <definedName name="GDP_1999_Constant">#REF!</definedName>
    <definedName name="GDP_1999_Current">#REF!</definedName>
    <definedName name="gdp_2">'[22]IN'!$D$66:$BO$66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'[22]IN'!$D$66:$BO$66</definedName>
    <definedName name="gdp_28">'[22]IN'!$D$66:$BO$66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'[39]NPV_base'!#REF!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'[15]interv'!$A$1:$H$23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'[25]IMP'!#REF!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'[2]Input'!#REF!</definedName>
    <definedName name="INPUT_4">'[2]Input'!#REF!</definedName>
    <definedName name="int">#REF!</definedName>
    <definedName name="INTER_CRED">#REF!</definedName>
    <definedName name="INTER_DEPO">#REF!</definedName>
    <definedName name="INTEREST">'[5]INT_RATES_old'!$A$1:$I$35</definedName>
    <definedName name="Interest_IDA">#REF!</definedName>
    <definedName name="Interest_NC">'[39]NPV_base'!#REF!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'[21]KA'!$E$10:$BP$10</definedName>
    <definedName name="ka_11">'[23]KA'!$E$10:$BP$10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'[5]LABORMKT_OLD'!$A$1:$O$39</definedName>
    <definedName name="LAST">'[51]DOC'!$C$8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'[55]Q2'!$E$63:$AH$63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'[35]Prog'!#REF!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>#REF!</definedName>
    <definedName name="MISC4">'[2]OUTPUT'!#REF!</definedName>
    <definedName name="mm">mm</definedName>
    <definedName name="mm_11">'[57]labels'!#REF!</definedName>
    <definedName name="mm_14">'[57]labels'!#REF!</definedName>
    <definedName name="mm_20">mm_20</definedName>
    <definedName name="mm_24">mm_24</definedName>
    <definedName name="mm_25">'[57]labels'!#REF!</definedName>
    <definedName name="mm_28">mm_28</definedName>
    <definedName name="MNDATES">#REF!</definedName>
    <definedName name="MNEER">#REF!</definedName>
    <definedName name="mnfs">'[22]CAnfs'!$D$14:$BO$14</definedName>
    <definedName name="mnfs_11">'[56]CAnfs'!$D$14:$BO$14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'[5]MSURVEY_old'!$A$1:$I$54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'[58]DATA'!$B$1:$IT$1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'[6]EU2DBase'!#REF!</definedName>
    <definedName name="NAMESM">'[6]EU2DBase'!#REF!</definedName>
    <definedName name="NAMESQ">'[6]EU2DBase'!#REF!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'[26]NIR__'!$A$77:$AM$118</definedName>
    <definedName name="NBUNIR">'[26]NIR__'!$A$4:$AM$72</definedName>
    <definedName name="NC_R">'[28]weo_real'!#REF!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'[28]weo_real'!#REF!</definedName>
    <definedName name="NFB_R_GDP">'[28]weo_real'!#REF!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'[55]Q2'!$E$47:$AH$47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'[28]weo_real'!#REF!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'[28]weo_real'!#REF!</definedName>
    <definedName name="NIR">'[15]junk'!$A$108:$F$137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'[28]weo_real'!#REF!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'[59]Prog'!#REF!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'[28]weo_real'!#REF!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'[57]labels'!#REF!</definedName>
    <definedName name="p_25">'[57]labels'!#REF!</definedName>
    <definedName name="P92_">#REF!</definedName>
    <definedName name="Parmeshwar">#REF!</definedName>
    <definedName name="Pay_Cap">'[60]Baseline'!#REF!</definedName>
    <definedName name="pchBM">#REF!</definedName>
    <definedName name="pchBMG">#REF!</definedName>
    <definedName name="pchBX">#REF!</definedName>
    <definedName name="pchBXG">#REF!</definedName>
    <definedName name="pchNM_R">'[28]weo_real'!#REF!</definedName>
    <definedName name="pchNMG_R">'[20]Q1'!$E$45:$AH$45</definedName>
    <definedName name="pchNX_R">'[28]weo_real'!#REF!</definedName>
    <definedName name="pchNXG_R">'[20]Q1'!$E$36:$AH$36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'[62]WPI'!#REF!</definedName>
    <definedName name="PPPWGT">NA()</definedName>
    <definedName name="PRICES">#REF!</definedName>
    <definedName name="print_aea">#REF!</definedName>
    <definedName name="_xlnm.Print_Area" localSheetId="0">'noiembrie 2015'!$C$2:$S$63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'noiembrie 2015'!$9:$14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>'[64]DATA'!#REF!</definedName>
    <definedName name="Print6_9">'[64]DATA'!$A$135:$N$199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'[66]GRAFPROM'!#REF!</definedName>
    <definedName name="ProposedCredits">#REF!</definedName>
    <definedName name="prt">'[15]real'!$A$1:$V$98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'[21]INweo'!$E$20:$BP$20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'[21]INweo'!$E$21:$BP$21</definedName>
    <definedName name="Ratios">#REF!</definedName>
    <definedName name="Ratios_14">#REF!</definedName>
    <definedName name="Ratios_25">#REF!</definedName>
    <definedName name="REA_EXP">'[67]OUT'!$L$46:$S$88</definedName>
    <definedName name="REA_SEC">'[67]OUT'!$L$191:$S$218</definedName>
    <definedName name="REAL">#REF!</definedName>
    <definedName name="REAL_SAV">'[67]OUT'!$L$8:$S$30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'[15]Montabs'!$B$482:$AJ$533</definedName>
    <definedName name="REDCBACC">'[15]Montabs'!$B$482:$AM$533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>'[69]RED'!#REF!</definedName>
    <definedName name="REDTab43a">#REF!</definedName>
    <definedName name="REDTab43b">#REF!</definedName>
    <definedName name="REDTab6">'[68]Documents'!$B$273:$G$320</definedName>
    <definedName name="REDTab8">'[68]Documents'!$B$349:$G$383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'[70]Setup'!$A$1:$A$3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'[5]AGRI_old'!$A$1:$S$22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'[67]IN'!$B$22:$S$49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'[69]RED'!#REF!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'[71]IMATA'!$B$45:$B$108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'[72]a45'!#REF!</definedName>
    <definedName name="Stocks_Form">'[72]a45'!#REF!</definedName>
    <definedName name="Stocks_IDs">'[72]a45'!#REF!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>#REF!</definedName>
    <definedName name="T16OPU">#REF!</definedName>
    <definedName name="t1a">#REF!</definedName>
    <definedName name="t2a">#REF!</definedName>
    <definedName name="T2YSECREA">'[73]GDPSEC'!$A$11:$M$80</definedName>
    <definedName name="t3a">#REF!</definedName>
    <definedName name="T3YSECNOM">'[73]GDPSEC'!$A$93:$M$153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'[68]Prices'!$A$3:$R$47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'[75]E'!$A$1:$AK$43</definedName>
    <definedName name="tab4_14">#REF!</definedName>
    <definedName name="tab4_2">#REF!</definedName>
    <definedName name="tab4_25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'[5]MSURVEY_old'!$A$1:$H$52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>#REF!</definedName>
    <definedName name="Table_10__Armenia___Labor_Market_Indicators__1994_99__1">'[5]LABORMKT_OLD'!$A$1:$O$37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>#REF!</definedName>
    <definedName name="Table_4__Armenia___Gross_Domestic_Product__1994_99">'[5]NGDP_old'!$A$1:$O$33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>#REF!</definedName>
    <definedName name="Table_debt_25">#REF!</definedName>
    <definedName name="Table_debt_new">'[79]Table'!$A$3:$AB$70</definedName>
    <definedName name="Table_debt_new_11">'[80]Table'!$A$3:$AB$70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'[67]Labor'!$A$1:$X$58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'[78]Table_GEF'!$B$2:$T$51</definedName>
    <definedName name="Tbl_GFN_14">#REF!</definedName>
    <definedName name="Tbl_GFN_2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'[24]Q5'!$E$23:$AH$23</definedName>
    <definedName name="TMG_D_2">'[24]Q5'!$E$23:$AH$23</definedName>
    <definedName name="TMG_D_20">'[18]WEO LINK'!#REF!</definedName>
    <definedName name="TMG_D_25">'[24]Q5'!$E$23:$AH$23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'[5]INT_RATES_old'!$A$1:$A$33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'[15]Montabs:junk'!$B$17:$U$38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'[5]WAGES_old'!$A$1:$G$62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'[22]CAgds'!$D$12:$BO$12</definedName>
    <definedName name="xgoods_11">'[56]CAgds'!$D$12:$BO$12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'[81]Table'!$A$3:$AB$70</definedName>
    <definedName name="xxxxx_11">'[82]Table'!$A$3:$AB$70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'[83]ass'!$7:$7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'[84]oth'!$17:$17</definedName>
    <definedName name="zRoWCPIchange">#REF!</definedName>
    <definedName name="zRoWCPIchange_14">#REF!</definedName>
    <definedName name="zRoWCPIchange_25">#REF!</definedName>
    <definedName name="zSDReRate">'[84]ass'!$24:$24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<sst xmlns="http://schemas.openxmlformats.org/spreadsheetml/2006/main" count="110" uniqueCount="102">
  <si>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</si>
  <si>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Realizări  01.01 - 30.11.2015 </t>
  </si>
  <si>
    <t>PIB 2015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</si>
  <si>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</si>
  <si>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</si>
  <si>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</si>
  <si>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</si>
  <si>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</si>
  <si>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</si>
  <si>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</si>
  <si>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</si>
  <si>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</si>
  <si>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</si>
  <si>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</si>
  <si>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</si>
  <si>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</si>
  <si>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</si>
  <si>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</si>
  <si>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</si>
  <si>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</si>
  <si>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</si>
  <si>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</si>
  <si>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</si>
  <si>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</si>
  <si>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</si>
  <si>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</si>
  <si>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</si>
  <si>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</si>
  <si>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</si>
  <si>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</si>
  <si>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</si>
  <si>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</si>
  <si>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</si>
  <si>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</si>
  <si>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</si>
  <si>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</si>
  <si>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</si>
  <si>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</si>
  <si>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</si>
  <si>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</si>
  <si>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</si>
  <si>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</si>
  <si>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</si>
  <si>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</si>
  <si>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</si>
  <si>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</si>
  <si>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</si>
  <si>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</si>
  <si>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</si>
  <si>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</si>
  <si>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</si>
  <si>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</si>
  <si>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</si>
  <si>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</si>
  <si>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
venituri 
proprii</t>
  </si>
  <si>
    <t xml:space="preserve"> nationale 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</si>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</sst>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  <numFmt numFmtId="165" formatCode="#,##0.0"/>
    <numFmt numFmtId="166" formatCode="#,##0.000"/>
    <numFmt numFmtId="167" formatCode="#,##0.000000"/>
    <numFmt numFmtId="168" formatCode="#,##0.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u val="single"/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5" fontId="2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center"/>
      <protection locked="0"/>
    </xf>
    <xf numFmtId="165" fontId="3" fillId="4" borderId="0" xfId="0" applyNumberFormat="1" applyFont="1" applyFill="1" applyBorder="1" applyAlignment="1" applyProtection="1">
      <alignment horizontal="center"/>
      <protection locked="0"/>
    </xf>
    <xf numFmtId="165" fontId="4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right"/>
      <protection/>
    </xf>
    <xf numFmtId="165" fontId="5" fillId="4" borderId="0" xfId="0" applyNumberFormat="1" applyFont="1" applyFill="1" applyAlignment="1" applyProtection="1">
      <alignment horizontal="center"/>
      <protection locked="0"/>
    </xf>
    <xf numFmtId="165" fontId="5" fillId="4" borderId="0" xfId="0" applyNumberFormat="1" applyFont="1" applyFill="1" applyAlignment="1" applyProtection="1">
      <alignment/>
      <protection locked="0"/>
    </xf>
    <xf numFmtId="166" fontId="5" fillId="4" borderId="0" xfId="0" applyNumberFormat="1" applyFont="1" applyFill="1" applyAlignment="1" applyProtection="1">
      <alignment horizontal="center"/>
      <protection locked="0"/>
    </xf>
    <xf numFmtId="165" fontId="6" fillId="4" borderId="0" xfId="0" applyNumberFormat="1" applyFont="1" applyFill="1" applyAlignment="1" applyProtection="1">
      <alignment horizontal="center"/>
      <protection locked="0"/>
    </xf>
    <xf numFmtId="165" fontId="6" fillId="4" borderId="0" xfId="0" applyNumberFormat="1" applyFont="1" applyFill="1" applyBorder="1" applyAlignment="1" applyProtection="1">
      <alignment horizontal="right"/>
      <protection locked="0"/>
    </xf>
    <xf numFmtId="165" fontId="7" fillId="4" borderId="0" xfId="0" applyNumberFormat="1" applyFont="1" applyFill="1" applyBorder="1" applyAlignment="1" applyProtection="1">
      <alignment horizontal="right"/>
      <protection locked="0"/>
    </xf>
    <xf numFmtId="165" fontId="8" fillId="4" borderId="0" xfId="0" applyNumberFormat="1" applyFont="1" applyFill="1" applyBorder="1" applyAlignment="1" applyProtection="1">
      <alignment horizontal="right"/>
      <protection locked="0"/>
    </xf>
    <xf numFmtId="165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Alignment="1" applyProtection="1">
      <alignment horizontal="center"/>
      <protection locked="0"/>
    </xf>
    <xf numFmtId="165" fontId="3" fillId="4" borderId="0" xfId="0" applyNumberFormat="1" applyFont="1" applyFill="1" applyAlignment="1" applyProtection="1">
      <alignment horizontal="center"/>
      <protection locked="0"/>
    </xf>
    <xf numFmtId="4" fontId="6" fillId="4" borderId="0" xfId="0" applyNumberFormat="1" applyFont="1" applyFill="1" applyBorder="1" applyAlignment="1" applyProtection="1">
      <alignment/>
      <protection locked="0"/>
    </xf>
    <xf numFmtId="165" fontId="6" fillId="4" borderId="0" xfId="0" applyNumberFormat="1" applyFont="1" applyFill="1" applyBorder="1" applyAlignment="1" applyProtection="1">
      <alignment/>
      <protection locked="0"/>
    </xf>
    <xf numFmtId="165" fontId="7" fillId="4" borderId="0" xfId="0" applyNumberFormat="1" applyFont="1" applyFill="1" applyBorder="1" applyAlignment="1" applyProtection="1">
      <alignment/>
      <protection locked="0"/>
    </xf>
    <xf numFmtId="165" fontId="3" fillId="4" borderId="0" xfId="0" applyNumberFormat="1" applyFont="1" applyFill="1" applyAlignment="1" applyProtection="1">
      <alignment horizontal="right"/>
      <protection locked="0"/>
    </xf>
    <xf numFmtId="165" fontId="8" fillId="4" borderId="0" xfId="0" applyNumberFormat="1" applyFon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/>
      <protection locked="0"/>
    </xf>
    <xf numFmtId="3" fontId="5" fillId="0" borderId="0" xfId="55" applyNumberFormat="1" applyFont="1" applyFill="1" applyAlignment="1">
      <alignment/>
      <protection/>
    </xf>
    <xf numFmtId="165" fontId="2" fillId="4" borderId="0" xfId="0" applyNumberFormat="1" applyFont="1" applyFill="1" applyBorder="1" applyAlignment="1" applyProtection="1">
      <alignment horizontal="right"/>
      <protection locked="0"/>
    </xf>
    <xf numFmtId="165" fontId="2" fillId="4" borderId="10" xfId="0" applyNumberFormat="1" applyFont="1" applyFill="1" applyBorder="1" applyAlignment="1" applyProtection="1">
      <alignment horizontal="right"/>
      <protection locked="0"/>
    </xf>
    <xf numFmtId="165" fontId="2" fillId="4" borderId="10" xfId="0" applyNumberFormat="1" applyFont="1" applyFill="1" applyBorder="1" applyAlignment="1" applyProtection="1">
      <alignment horizontal="center" vertical="top" readingOrder="1"/>
      <protection/>
    </xf>
    <xf numFmtId="165" fontId="3" fillId="4" borderId="10" xfId="0" applyNumberFormat="1" applyFont="1" applyFill="1" applyBorder="1" applyAlignment="1" applyProtection="1">
      <alignment horizontal="center" vertical="top" readingOrder="1"/>
      <protection/>
    </xf>
    <xf numFmtId="165" fontId="5" fillId="4" borderId="10" xfId="0" applyNumberFormat="1" applyFont="1" applyFill="1" applyBorder="1" applyAlignment="1" applyProtection="1">
      <alignment horizontal="center" readingOrder="1"/>
      <protection locked="0"/>
    </xf>
    <xf numFmtId="165" fontId="5" fillId="4" borderId="10" xfId="0" applyNumberFormat="1" applyFont="1" applyFill="1" applyBorder="1" applyAlignment="1" applyProtection="1">
      <alignment horizontal="center" vertical="top" readingOrder="1"/>
      <protection/>
    </xf>
    <xf numFmtId="0" fontId="2" fillId="4" borderId="0" xfId="0" applyFont="1" applyFill="1" applyBorder="1" applyAlignment="1">
      <alignment horizontal="center" vertical="top" readingOrder="1"/>
    </xf>
    <xf numFmtId="0" fontId="3" fillId="4" borderId="0" xfId="0" applyFont="1" applyFill="1" applyBorder="1" applyAlignment="1">
      <alignment horizontal="center" vertical="top" readingOrder="1"/>
    </xf>
    <xf numFmtId="165" fontId="5" fillId="4" borderId="0" xfId="0" applyNumberFormat="1" applyFont="1" applyFill="1" applyBorder="1" applyAlignment="1" applyProtection="1">
      <alignment horizontal="center" readingOrder="1"/>
      <protection locked="0"/>
    </xf>
    <xf numFmtId="165" fontId="5" fillId="4" borderId="0" xfId="0" applyNumberFormat="1" applyFont="1" applyFill="1" applyBorder="1" applyAlignment="1" applyProtection="1">
      <alignment horizontal="center" vertical="top" readingOrder="1"/>
      <protection/>
    </xf>
    <xf numFmtId="165" fontId="2" fillId="4" borderId="0" xfId="0" applyNumberFormat="1" applyFont="1" applyFill="1" applyBorder="1" applyAlignment="1" applyProtection="1">
      <alignment horizontal="center" vertical="top" readingOrder="1"/>
      <protection/>
    </xf>
    <xf numFmtId="166" fontId="2" fillId="4" borderId="0" xfId="0" applyNumberFormat="1" applyFont="1" applyFill="1" applyBorder="1" applyAlignment="1" applyProtection="1">
      <alignment/>
      <protection locked="0"/>
    </xf>
    <xf numFmtId="4" fontId="2" fillId="4" borderId="0" xfId="0" applyNumberFormat="1" applyFont="1" applyFill="1" applyBorder="1" applyAlignment="1" applyProtection="1">
      <alignment/>
      <protection locked="0"/>
    </xf>
    <xf numFmtId="167" fontId="2" fillId="4" borderId="0" xfId="0" applyNumberFormat="1" applyFont="1" applyFill="1" applyBorder="1" applyAlignment="1">
      <alignment horizontal="center" vertical="top" readingOrder="1"/>
    </xf>
    <xf numFmtId="165" fontId="5" fillId="4" borderId="0" xfId="0" applyNumberFormat="1" applyFont="1" applyFill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5" fontId="5" fillId="4" borderId="0" xfId="0" applyNumberFormat="1" applyFont="1" applyFill="1" applyAlignment="1">
      <alignment vertical="center"/>
    </xf>
    <xf numFmtId="165" fontId="5" fillId="4" borderId="0" xfId="0" applyNumberFormat="1" applyFont="1" applyFill="1" applyBorder="1" applyAlignment="1" applyProtection="1">
      <alignment horizontal="left" wrapText="1" indent="1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center"/>
      <protection locked="0"/>
    </xf>
    <xf numFmtId="165" fontId="5" fillId="4" borderId="0" xfId="0" applyNumberFormat="1" applyFont="1" applyFill="1" applyBorder="1" applyAlignment="1" applyProtection="1">
      <alignment horizontal="left" vertical="center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 locked="0"/>
    </xf>
    <xf numFmtId="165" fontId="4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Border="1" applyAlignment="1" applyProtection="1">
      <alignment horizontal="center" vertical="center"/>
      <protection/>
    </xf>
    <xf numFmtId="165" fontId="5" fillId="4" borderId="0" xfId="0" applyNumberFormat="1" applyFont="1" applyFill="1" applyBorder="1" applyAlignment="1" applyProtection="1">
      <alignment horizontal="center"/>
      <protection locked="0"/>
    </xf>
    <xf numFmtId="165" fontId="5" fillId="4" borderId="0" xfId="0" applyNumberFormat="1" applyFont="1" applyFill="1" applyAlignment="1" applyProtection="1">
      <alignment horizontal="left" vertical="center" indent="2"/>
      <protection locked="0"/>
    </xf>
    <xf numFmtId="165" fontId="5" fillId="4" borderId="0" xfId="0" applyNumberFormat="1" applyFont="1" applyFill="1" applyAlignment="1" applyProtection="1">
      <alignment horizontal="center" vertical="center"/>
      <protection/>
    </xf>
    <xf numFmtId="165" fontId="3" fillId="4" borderId="0" xfId="0" applyNumberFormat="1" applyFont="1" applyFill="1" applyAlignment="1" applyProtection="1">
      <alignment horizontal="center" vertical="center"/>
      <protection/>
    </xf>
    <xf numFmtId="165" fontId="4" fillId="4" borderId="0" xfId="0" applyNumberFormat="1" applyFont="1" applyFill="1" applyAlignment="1" applyProtection="1">
      <alignment horizontal="center" vertical="center"/>
      <protection/>
    </xf>
    <xf numFmtId="165" fontId="2" fillId="4" borderId="0" xfId="0" applyNumberFormat="1" applyFont="1" applyFill="1" applyAlignment="1" applyProtection="1">
      <alignment horizontal="center" vertical="center"/>
      <protection/>
    </xf>
    <xf numFmtId="165" fontId="5" fillId="4" borderId="0" xfId="0" applyNumberFormat="1" applyFont="1" applyFill="1" applyBorder="1" applyAlignment="1" applyProtection="1">
      <alignment vertical="center"/>
      <protection/>
    </xf>
    <xf numFmtId="165" fontId="5" fillId="4" borderId="0" xfId="0" applyNumberFormat="1" applyFont="1" applyFill="1" applyAlignment="1" applyProtection="1">
      <alignment horizontal="left" wrapText="1" indent="3"/>
      <protection locked="0"/>
    </xf>
    <xf numFmtId="165" fontId="2" fillId="4" borderId="0" xfId="0" applyNumberFormat="1" applyFont="1" applyFill="1" applyAlignment="1" applyProtection="1">
      <alignment horizontal="left" indent="4"/>
      <protection locked="0"/>
    </xf>
    <xf numFmtId="165" fontId="2" fillId="4" borderId="0" xfId="0" applyNumberFormat="1" applyFont="1" applyFill="1" applyAlignment="1" applyProtection="1">
      <alignment horizontal="left" wrapText="1" indent="4"/>
      <protection locked="0"/>
    </xf>
    <xf numFmtId="165" fontId="5" fillId="4" borderId="0" xfId="0" applyNumberFormat="1" applyFont="1" applyFill="1" applyAlignment="1" applyProtection="1">
      <alignment horizontal="left" vertical="center" wrapText="1" indent="3"/>
      <protection/>
    </xf>
    <xf numFmtId="165" fontId="4" fillId="4" borderId="0" xfId="0" applyNumberFormat="1" applyFont="1" applyFill="1" applyAlignment="1" applyProtection="1">
      <alignment horizontal="center" vertical="center"/>
      <protection locked="0"/>
    </xf>
    <xf numFmtId="165" fontId="2" fillId="4" borderId="0" xfId="42" applyNumberFormat="1" applyFont="1" applyFill="1" applyAlignment="1" applyProtection="1">
      <alignment horizontal="center" vertical="center"/>
      <protection locked="0"/>
    </xf>
    <xf numFmtId="165" fontId="2" fillId="4" borderId="0" xfId="0" applyNumberFormat="1" applyFont="1" applyFill="1" applyAlignment="1" applyProtection="1">
      <alignment horizontal="left" vertical="center" wrapText="1" indent="4"/>
      <protection/>
    </xf>
    <xf numFmtId="165" fontId="2" fillId="4" borderId="0" xfId="0" applyNumberFormat="1" applyFont="1" applyFill="1" applyBorder="1" applyAlignment="1" applyProtection="1">
      <alignment horizontal="left"/>
      <protection locked="0"/>
    </xf>
    <xf numFmtId="167" fontId="2" fillId="4" borderId="0" xfId="0" applyNumberFormat="1" applyFont="1" applyFill="1" applyAlignment="1" applyProtection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left" vertical="center" indent="3"/>
      <protection/>
    </xf>
    <xf numFmtId="165" fontId="5" fillId="4" borderId="0" xfId="0" applyNumberFormat="1" applyFont="1" applyFill="1" applyAlignment="1">
      <alignment horizontal="left" vertical="center" indent="1"/>
    </xf>
    <xf numFmtId="165" fontId="5" fillId="4" borderId="0" xfId="0" applyNumberFormat="1" applyFont="1" applyFill="1" applyAlignment="1" applyProtection="1" quotePrefix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left" vertical="center" indent="1"/>
      <protection/>
    </xf>
    <xf numFmtId="165" fontId="5" fillId="4" borderId="0" xfId="0" applyNumberFormat="1" applyFont="1" applyFill="1" applyBorder="1" applyAlignment="1" applyProtection="1">
      <alignment horizontal="left" indent="1"/>
      <protection locked="0"/>
    </xf>
    <xf numFmtId="165" fontId="5" fillId="4" borderId="0" xfId="0" applyNumberFormat="1" applyFont="1" applyFill="1" applyBorder="1" applyAlignment="1" applyProtection="1">
      <alignment horizontal="justify" wrapText="1"/>
      <protection locked="0"/>
    </xf>
    <xf numFmtId="165" fontId="5" fillId="4" borderId="0" xfId="0" applyNumberFormat="1" applyFont="1" applyFill="1" applyAlignment="1" applyProtection="1">
      <alignment horizontal="left" indent="1"/>
      <protection/>
    </xf>
    <xf numFmtId="165" fontId="5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Border="1" applyAlignment="1" applyProtection="1">
      <alignment horizontal="center"/>
      <protection locked="0"/>
    </xf>
    <xf numFmtId="165" fontId="2" fillId="4" borderId="0" xfId="0" applyNumberFormat="1" applyFont="1" applyFill="1" applyAlignment="1" applyProtection="1">
      <alignment horizontal="left" indent="2"/>
      <protection/>
    </xf>
    <xf numFmtId="165" fontId="2" fillId="4" borderId="0" xfId="0" applyNumberFormat="1" applyFont="1" applyFill="1" applyAlignment="1" quotePrefix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 applyProtection="1">
      <alignment horizontal="left" indent="2"/>
      <protection/>
    </xf>
    <xf numFmtId="165" fontId="4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 applyProtection="1">
      <alignment horizontal="left" wrapText="1" indent="4"/>
      <protection/>
    </xf>
    <xf numFmtId="165" fontId="2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 applyProtection="1">
      <alignment horizontal="center" vertical="center"/>
      <protection/>
    </xf>
    <xf numFmtId="165" fontId="2" fillId="4" borderId="0" xfId="0" applyNumberFormat="1" applyFont="1" applyFill="1" applyAlignment="1" applyProtection="1">
      <alignment horizontal="left" indent="4"/>
      <protection/>
    </xf>
    <xf numFmtId="165" fontId="2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 applyProtection="1">
      <alignment vertical="center"/>
      <protection/>
    </xf>
    <xf numFmtId="165" fontId="3" fillId="0" borderId="0" xfId="0" applyNumberFormat="1" applyFont="1" applyFill="1" applyAlignment="1" applyProtection="1">
      <alignment horizontal="center" vertical="center"/>
      <protection/>
    </xf>
    <xf numFmtId="165" fontId="3" fillId="4" borderId="0" xfId="0" applyNumberFormat="1" applyFont="1" applyFill="1" applyAlignment="1" applyProtection="1">
      <alignment horizontal="center" vertical="center"/>
      <protection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5" fillId="4" borderId="0" xfId="0" applyNumberFormat="1" applyFont="1" applyFill="1" applyAlignment="1" applyProtection="1">
      <alignment horizontal="left" vertical="center" wrapText="1" indent="2"/>
      <protection/>
    </xf>
    <xf numFmtId="165" fontId="2" fillId="4" borderId="0" xfId="0" applyNumberFormat="1" applyFont="1" applyFill="1" applyAlignment="1">
      <alignment horizontal="left" indent="4"/>
    </xf>
    <xf numFmtId="4" fontId="2" fillId="4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Alignment="1" applyProtection="1">
      <alignment horizontal="center" vertical="center"/>
      <protection/>
    </xf>
    <xf numFmtId="165" fontId="5" fillId="4" borderId="0" xfId="0" applyNumberFormat="1" applyFont="1" applyFill="1" applyAlignment="1">
      <alignment horizontal="left" wrapText="1" indent="1"/>
    </xf>
    <xf numFmtId="165" fontId="5" fillId="4" borderId="11" xfId="0" applyNumberFormat="1" applyFont="1" applyFill="1" applyBorder="1" applyAlignment="1" applyProtection="1">
      <alignment horizontal="left" vertical="center"/>
      <protection/>
    </xf>
    <xf numFmtId="165" fontId="5" fillId="4" borderId="11" xfId="0" applyNumberFormat="1" applyFont="1" applyFill="1" applyBorder="1" applyAlignment="1" applyProtection="1">
      <alignment horizontal="center" vertical="center"/>
      <protection locked="0"/>
    </xf>
    <xf numFmtId="165" fontId="4" fillId="4" borderId="11" xfId="0" applyNumberFormat="1" applyFont="1" applyFill="1" applyBorder="1" applyAlignment="1" applyProtection="1">
      <alignment horizontal="center" vertical="center"/>
      <protection locked="0"/>
    </xf>
    <xf numFmtId="165" fontId="5" fillId="4" borderId="11" xfId="0" applyNumberFormat="1" applyFont="1" applyFill="1" applyBorder="1" applyAlignment="1" applyProtection="1">
      <alignment horizontal="left" vertical="center" inden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165" fontId="5" fillId="4" borderId="11" xfId="0" applyNumberFormat="1" applyFont="1" applyFill="1" applyBorder="1" applyAlignment="1" applyProtection="1">
      <alignment vertical="center"/>
      <protection locked="0"/>
    </xf>
    <xf numFmtId="4" fontId="5" fillId="4" borderId="11" xfId="42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168" fontId="3" fillId="4" borderId="0" xfId="0" applyNumberFormat="1" applyFont="1" applyFill="1" applyAlignment="1" applyProtection="1">
      <alignment horizontal="center" vertical="center"/>
      <protection locked="0"/>
    </xf>
    <xf numFmtId="165" fontId="4" fillId="4" borderId="0" xfId="0" applyNumberFormat="1" applyFont="1" applyFill="1" applyAlignment="1" applyProtection="1">
      <alignment horizontal="center" vertical="center"/>
      <protection/>
    </xf>
    <xf numFmtId="165" fontId="4" fillId="4" borderId="0" xfId="0" applyNumberFormat="1" applyFont="1" applyFill="1" applyAlignment="1" applyProtection="1" quotePrefix="1">
      <alignment horizontal="center" vertical="center"/>
      <protection locked="0"/>
    </xf>
    <xf numFmtId="165" fontId="4" fillId="4" borderId="0" xfId="0" applyNumberFormat="1" applyFont="1" applyFill="1" applyBorder="1" applyAlignment="1" applyProtection="1">
      <alignment vertical="center"/>
      <protection/>
    </xf>
    <xf numFmtId="4" fontId="3" fillId="4" borderId="0" xfId="0" applyNumberFormat="1" applyFont="1" applyFill="1" applyAlignment="1" applyProtection="1">
      <alignment horizontal="center" vertical="center"/>
      <protection locked="0"/>
    </xf>
    <xf numFmtId="165" fontId="4" fillId="4" borderId="0" xfId="0" applyNumberFormat="1" applyFont="1" applyFill="1" applyAlignment="1" applyProtection="1">
      <alignment horizontal="center" vertical="center"/>
      <protection locked="0"/>
    </xf>
    <xf numFmtId="165" fontId="3" fillId="4" borderId="0" xfId="0" applyNumberFormat="1" applyFont="1" applyFill="1" applyBorder="1" applyAlignment="1" applyProtection="1">
      <alignment horizontal="center" vertical="center"/>
      <protection locked="0"/>
    </xf>
    <xf numFmtId="165" fontId="11" fillId="4" borderId="0" xfId="0" applyNumberFormat="1" applyFont="1" applyFill="1" applyAlignment="1" applyProtection="1">
      <alignment horizontal="center" vertical="center"/>
      <protection/>
    </xf>
    <xf numFmtId="165" fontId="4" fillId="4" borderId="0" xfId="0" applyNumberFormat="1" applyFont="1" applyFill="1" applyAlignment="1">
      <alignment vertical="center"/>
    </xf>
    <xf numFmtId="165" fontId="3" fillId="4" borderId="0" xfId="0" applyNumberFormat="1" applyFont="1" applyFill="1" applyAlignment="1" applyProtection="1">
      <alignment horizontal="center" vertical="center"/>
      <protection/>
    </xf>
    <xf numFmtId="165" fontId="5" fillId="4" borderId="10" xfId="0" applyNumberFormat="1" applyFont="1" applyFill="1" applyBorder="1" applyAlignment="1" applyProtection="1">
      <alignment horizontal="left" vertical="center"/>
      <protection locked="0"/>
    </xf>
    <xf numFmtId="165" fontId="5" fillId="4" borderId="10" xfId="0" applyNumberFormat="1" applyFont="1" applyFill="1" applyBorder="1" applyAlignment="1" applyProtection="1">
      <alignment horizontal="center" vertical="center"/>
      <protection locked="0"/>
    </xf>
    <xf numFmtId="165" fontId="5" fillId="4" borderId="10" xfId="0" applyNumberFormat="1" applyFont="1" applyFill="1" applyBorder="1" applyAlignment="1" applyProtection="1">
      <alignment horizontal="center" vertical="center"/>
      <protection/>
    </xf>
    <xf numFmtId="165" fontId="5" fillId="4" borderId="10" xfId="0" applyNumberFormat="1" applyFont="1" applyFill="1" applyBorder="1" applyAlignment="1" applyProtection="1">
      <alignment horizontal="center" vertical="center"/>
      <protection locked="0"/>
    </xf>
    <xf numFmtId="165" fontId="5" fillId="4" borderId="10" xfId="0" applyNumberFormat="1" applyFont="1" applyFill="1" applyBorder="1" applyAlignment="1">
      <alignment vertical="center"/>
    </xf>
    <xf numFmtId="165" fontId="4" fillId="4" borderId="10" xfId="0" applyNumberFormat="1" applyFont="1" applyFill="1" applyBorder="1" applyAlignment="1" applyProtection="1">
      <alignment horizontal="center" vertical="center"/>
      <protection locked="0"/>
    </xf>
    <xf numFmtId="165" fontId="4" fillId="4" borderId="10" xfId="0" applyNumberFormat="1" applyFont="1" applyFill="1" applyBorder="1" applyAlignment="1" applyProtection="1">
      <alignment horizontal="center" vertical="center"/>
      <protection locked="0"/>
    </xf>
    <xf numFmtId="165" fontId="5" fillId="4" borderId="10" xfId="0" applyNumberFormat="1" applyFont="1" applyFill="1" applyBorder="1" applyAlignment="1" applyProtection="1">
      <alignment horizontal="center" vertical="center"/>
      <protection/>
    </xf>
    <xf numFmtId="165" fontId="5" fillId="4" borderId="10" xfId="0" applyNumberFormat="1" applyFont="1" applyFill="1" applyBorder="1" applyAlignment="1" applyProtection="1">
      <alignment horizontal="center"/>
      <protection locked="0"/>
    </xf>
    <xf numFmtId="165" fontId="5" fillId="4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5" fillId="4" borderId="10" xfId="0" applyNumberFormat="1" applyFont="1" applyFill="1" applyBorder="1" applyAlignment="1" applyProtection="1">
      <alignment horizontal="center" vertical="center"/>
      <protection locked="0"/>
    </xf>
    <xf numFmtId="165" fontId="5" fillId="4" borderId="10" xfId="0" applyNumberFormat="1" applyFont="1" applyFill="1" applyBorder="1" applyAlignment="1" applyProtection="1">
      <alignment horizontal="center" vertical="center"/>
      <protection/>
    </xf>
    <xf numFmtId="165" fontId="5" fillId="4" borderId="10" xfId="0" applyNumberFormat="1" applyFont="1" applyFill="1" applyBorder="1" applyAlignment="1">
      <alignment vertical="center"/>
    </xf>
    <xf numFmtId="165" fontId="2" fillId="4" borderId="12" xfId="0" applyNumberFormat="1" applyFont="1" applyFill="1" applyBorder="1" applyAlignment="1" applyProtection="1">
      <alignment horizontal="right"/>
      <protection locked="0"/>
    </xf>
    <xf numFmtId="165" fontId="2" fillId="4" borderId="12" xfId="0" applyNumberFormat="1" applyFont="1" applyFill="1" applyBorder="1" applyAlignment="1" applyProtection="1">
      <alignment horizontal="center"/>
      <protection locked="0"/>
    </xf>
    <xf numFmtId="165" fontId="10" fillId="4" borderId="12" xfId="0" applyNumberFormat="1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>
      <alignment horizontal="center" vertical="top" readingOrder="1"/>
    </xf>
    <xf numFmtId="0" fontId="2" fillId="4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readingOrder="1"/>
    </xf>
    <xf numFmtId="165" fontId="5" fillId="4" borderId="12" xfId="0" applyNumberFormat="1" applyFont="1" applyFill="1" applyBorder="1" applyAlignment="1" applyProtection="1">
      <alignment horizontal="center" readingOrder="1"/>
      <protection locked="0"/>
    </xf>
    <xf numFmtId="165" fontId="2" fillId="4" borderId="12" xfId="0" applyNumberFormat="1" applyFont="1" applyFill="1" applyBorder="1" applyAlignment="1" applyProtection="1">
      <alignment horizontal="center" vertical="top" readingOrder="1"/>
      <protection/>
    </xf>
    <xf numFmtId="165" fontId="5" fillId="4" borderId="10" xfId="0" applyNumberFormat="1" applyFont="1" applyFill="1" applyBorder="1" applyAlignment="1" applyProtection="1">
      <alignment horizontal="center" vertical="center"/>
      <protection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Alignment="1" applyProtection="1">
      <alignment horizontal="right"/>
      <protection locked="0"/>
    </xf>
    <xf numFmtId="165" fontId="3" fillId="4" borderId="12" xfId="0" applyNumberFormat="1" applyFont="1" applyFill="1" applyBorder="1" applyAlignment="1" applyProtection="1">
      <alignment/>
      <protection locked="0"/>
    </xf>
    <xf numFmtId="165" fontId="6" fillId="4" borderId="12" xfId="0" applyNumberFormat="1" applyFont="1" applyFill="1" applyBorder="1" applyAlignment="1" applyProtection="1">
      <alignment/>
      <protection locked="0"/>
    </xf>
    <xf numFmtId="165" fontId="8" fillId="4" borderId="12" xfId="0" applyNumberFormat="1" applyFont="1" applyFill="1" applyBorder="1" applyAlignment="1" applyProtection="1">
      <alignment horizontal="right"/>
      <protection locked="0"/>
    </xf>
    <xf numFmtId="165" fontId="5" fillId="4" borderId="12" xfId="0" applyNumberFormat="1" applyFont="1" applyFill="1" applyBorder="1" applyAlignment="1" applyProtection="1">
      <alignment horizontal="right"/>
      <protection locked="0"/>
    </xf>
    <xf numFmtId="165" fontId="5" fillId="4" borderId="12" xfId="0" applyNumberFormat="1" applyFont="1" applyFill="1" applyBorder="1" applyAlignment="1" applyProtection="1">
      <alignment/>
      <protection locked="0"/>
    </xf>
    <xf numFmtId="166" fontId="5" fillId="4" borderId="12" xfId="0" applyNumberFormat="1" applyFont="1" applyFill="1" applyBorder="1" applyAlignment="1" applyProtection="1" quotePrefix="1">
      <alignment horizontal="right"/>
      <protection locked="0"/>
    </xf>
    <xf numFmtId="165" fontId="5" fillId="4" borderId="0" xfId="0" applyNumberFormat="1" applyFont="1" applyFill="1" applyBorder="1" applyAlignment="1" applyProtection="1">
      <alignment vertical="center"/>
      <protection locked="0"/>
    </xf>
    <xf numFmtId="165" fontId="5" fillId="4" borderId="12" xfId="0" applyNumberFormat="1" applyFont="1" applyFill="1" applyBorder="1" applyAlignment="1" applyProtection="1">
      <alignment vertical="center"/>
      <protection locked="0"/>
    </xf>
    <xf numFmtId="166" fontId="5" fillId="4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/>
    </xf>
    <xf numFmtId="49" fontId="9" fillId="4" borderId="0" xfId="0" applyNumberFormat="1" applyFont="1" applyFill="1" applyBorder="1" applyAlignment="1" applyProtection="1">
      <alignment horizontal="center"/>
      <protection locked="0"/>
    </xf>
    <xf numFmtId="49" fontId="5" fillId="4" borderId="0" xfId="0" applyNumberFormat="1" applyFont="1" applyFill="1" applyBorder="1" applyAlignment="1" applyProtection="1">
      <alignment horizontal="center" wrapText="1"/>
      <protection locked="0"/>
    </xf>
    <xf numFmtId="165" fontId="5" fillId="4" borderId="10" xfId="0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retea\SIT.%20INV.%20OPC%202009_2\BGC%202014\06-Iun%202014\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S63"/>
  <sheetViews>
    <sheetView showZeros="0" tabSelected="1" zoomScale="75" zoomScaleNormal="75" zoomScaleSheetLayoutView="75" zoomScalePageLayoutView="0" workbookViewId="0" topLeftCell="A1">
      <pane xSplit="3" ySplit="12" topLeftCell="D57" activePane="bottomRight" state="frozen"/>
      <selection pane="topLeft" activeCell="A332" sqref="A332"/>
      <selection pane="topRight" activeCell="A332" sqref="A332"/>
      <selection pane="bottomLeft" activeCell="A332" sqref="A332"/>
      <selection pane="bottomRight" activeCell="D62" sqref="D62"/>
    </sheetView>
  </sheetViews>
  <sheetFormatPr defaultColWidth="8.8515625" defaultRowHeight="19.5" customHeight="1" outlineLevelRow="1"/>
  <cols>
    <col min="1" max="2" width="3.8515625" style="1" customWidth="1"/>
    <col min="3" max="3" width="52.140625" style="2" customWidth="1"/>
    <col min="4" max="4" width="21.140625" style="2" customWidth="1"/>
    <col min="5" max="5" width="12.140625" style="2" customWidth="1"/>
    <col min="6" max="6" width="17.00390625" style="15" customWidth="1"/>
    <col min="7" max="7" width="13.8515625" style="15" customWidth="1"/>
    <col min="8" max="8" width="16.8515625" style="15" customWidth="1"/>
    <col min="9" max="9" width="16.28125" style="15" customWidth="1"/>
    <col min="10" max="10" width="11.57421875" style="2" customWidth="1"/>
    <col min="11" max="11" width="13.28125" style="2" customWidth="1"/>
    <col min="12" max="12" width="10.8515625" style="2" customWidth="1"/>
    <col min="13" max="13" width="13.7109375" style="2" customWidth="1"/>
    <col min="14" max="14" width="12.140625" style="6" customWidth="1"/>
    <col min="15" max="15" width="12.421875" style="2" customWidth="1"/>
    <col min="16" max="16" width="12.7109375" style="6" customWidth="1"/>
    <col min="17" max="17" width="10.421875" style="2" customWidth="1"/>
    <col min="18" max="18" width="15.7109375" style="7" customWidth="1"/>
    <col min="19" max="19" width="9.57421875" style="8" customWidth="1"/>
    <col min="20" max="16384" width="8.8515625" style="1" customWidth="1"/>
  </cols>
  <sheetData>
    <row r="1" spans="4:10" ht="23.25" customHeight="1">
      <c r="D1" s="1"/>
      <c r="E1" s="1"/>
      <c r="F1" s="3"/>
      <c r="G1" s="3"/>
      <c r="H1" s="3"/>
      <c r="I1" s="4"/>
      <c r="J1" s="5"/>
    </row>
    <row r="2" spans="3:19" ht="15" customHeight="1">
      <c r="C2" s="1"/>
      <c r="D2" s="9"/>
      <c r="E2" s="10"/>
      <c r="F2" s="11"/>
      <c r="G2" s="11"/>
      <c r="H2" s="11"/>
      <c r="I2" s="11"/>
      <c r="J2" s="9"/>
      <c r="K2" s="12"/>
      <c r="L2" s="10"/>
      <c r="M2" s="1"/>
      <c r="N2" s="13"/>
      <c r="O2" s="149"/>
      <c r="P2" s="149"/>
      <c r="Q2" s="149"/>
      <c r="R2" s="149"/>
      <c r="S2" s="149"/>
    </row>
    <row r="3" spans="3:19" ht="22.5" customHeight="1" outlineLevel="1">
      <c r="C3" s="150" t="s">
        <v>0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3:19" ht="15.75" outlineLevel="1">
      <c r="C4" s="151" t="s">
        <v>1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3:19" ht="15.75" outlineLevel="1"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5:11" ht="24" customHeight="1" outlineLevel="1">
      <c r="E6" s="14"/>
      <c r="K6" s="14"/>
    </row>
    <row r="7" spans="3:19" ht="15.75" customHeight="1" outlineLevel="1">
      <c r="C7" s="16"/>
      <c r="D7" s="17"/>
      <c r="E7" s="17"/>
      <c r="F7" s="18"/>
      <c r="G7" s="19"/>
      <c r="H7" s="20"/>
      <c r="I7" s="20"/>
      <c r="J7" s="20"/>
      <c r="K7" s="21"/>
      <c r="L7" s="20"/>
      <c r="M7" s="20"/>
      <c r="N7" s="20"/>
      <c r="O7" s="20"/>
      <c r="P7" s="20"/>
      <c r="Q7" s="6" t="s">
        <v>2</v>
      </c>
      <c r="R7" s="22">
        <v>704500</v>
      </c>
      <c r="S7" s="17"/>
    </row>
    <row r="8" spans="3:19" ht="15.75" outlineLevel="1">
      <c r="C8" s="137"/>
      <c r="D8" s="138"/>
      <c r="E8" s="128"/>
      <c r="F8" s="139"/>
      <c r="G8" s="139"/>
      <c r="H8" s="139"/>
      <c r="I8" s="139"/>
      <c r="J8" s="140"/>
      <c r="K8" s="129"/>
      <c r="L8" s="129"/>
      <c r="M8" s="129"/>
      <c r="N8" s="141"/>
      <c r="O8" s="128"/>
      <c r="P8" s="142"/>
      <c r="Q8" s="128"/>
      <c r="R8" s="143"/>
      <c r="S8" s="144" t="s">
        <v>3</v>
      </c>
    </row>
    <row r="9" spans="3:19" ht="15.75">
      <c r="C9" s="24"/>
      <c r="D9" s="25" t="s">
        <v>4</v>
      </c>
      <c r="E9" s="25" t="s">
        <v>4</v>
      </c>
      <c r="F9" s="26" t="s">
        <v>4</v>
      </c>
      <c r="G9" s="26" t="s">
        <v>4</v>
      </c>
      <c r="H9" s="26" t="s">
        <v>5</v>
      </c>
      <c r="I9" s="26" t="s">
        <v>6</v>
      </c>
      <c r="J9" s="25" t="s">
        <v>4</v>
      </c>
      <c r="K9" s="25" t="s">
        <v>7</v>
      </c>
      <c r="L9" s="25" t="s">
        <v>8</v>
      </c>
      <c r="M9" s="25" t="s">
        <v>8</v>
      </c>
      <c r="N9" s="27" t="s">
        <v>9</v>
      </c>
      <c r="O9" s="25" t="s">
        <v>10</v>
      </c>
      <c r="P9" s="28" t="s">
        <v>9</v>
      </c>
      <c r="Q9" s="25" t="s">
        <v>11</v>
      </c>
      <c r="R9" s="153" t="s">
        <v>12</v>
      </c>
      <c r="S9" s="153"/>
    </row>
    <row r="10" spans="3:19" ht="15.75">
      <c r="C10" s="23"/>
      <c r="D10" s="29" t="s">
        <v>13</v>
      </c>
      <c r="E10" s="29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29" t="s">
        <v>19</v>
      </c>
      <c r="K10" s="29" t="s">
        <v>18</v>
      </c>
      <c r="L10" s="29" t="s">
        <v>20</v>
      </c>
      <c r="M10" s="29" t="s">
        <v>21</v>
      </c>
      <c r="N10" s="31"/>
      <c r="O10" s="29" t="s">
        <v>22</v>
      </c>
      <c r="P10" s="32" t="s">
        <v>23</v>
      </c>
      <c r="Q10" s="33" t="s">
        <v>24</v>
      </c>
      <c r="R10" s="154"/>
      <c r="S10" s="154"/>
    </row>
    <row r="11" spans="3:19" ht="15.75" customHeight="1">
      <c r="C11" s="34"/>
      <c r="D11" s="29" t="s">
        <v>25</v>
      </c>
      <c r="E11" s="29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29" t="s">
        <v>31</v>
      </c>
      <c r="K11" s="29" t="s">
        <v>32</v>
      </c>
      <c r="L11" s="29" t="s">
        <v>33</v>
      </c>
      <c r="M11" s="29" t="s">
        <v>34</v>
      </c>
      <c r="N11" s="31"/>
      <c r="O11" s="29" t="s">
        <v>35</v>
      </c>
      <c r="P11" s="32" t="s">
        <v>36</v>
      </c>
      <c r="Q11" s="33" t="s">
        <v>37</v>
      </c>
      <c r="R11" s="154"/>
      <c r="S11" s="154"/>
    </row>
    <row r="12" spans="3:19" ht="15.75">
      <c r="C12" s="35"/>
      <c r="D12" s="36"/>
      <c r="E12" s="29" t="s">
        <v>38</v>
      </c>
      <c r="F12" s="30"/>
      <c r="G12" s="30" t="s">
        <v>39</v>
      </c>
      <c r="H12" s="30" t="s">
        <v>40</v>
      </c>
      <c r="I12" s="30"/>
      <c r="J12" s="29" t="s">
        <v>41</v>
      </c>
      <c r="K12" s="29" t="s">
        <v>42</v>
      </c>
      <c r="L12" s="29"/>
      <c r="M12" s="29" t="s">
        <v>43</v>
      </c>
      <c r="N12" s="31"/>
      <c r="O12" s="29" t="s">
        <v>44</v>
      </c>
      <c r="P12" s="31" t="s">
        <v>45</v>
      </c>
      <c r="Q12" s="33" t="s">
        <v>46</v>
      </c>
      <c r="R12" s="154"/>
      <c r="S12" s="154"/>
    </row>
    <row r="13" spans="3:19" ht="15.75" customHeight="1">
      <c r="C13" s="23"/>
      <c r="D13" s="1"/>
      <c r="E13" s="29" t="s">
        <v>47</v>
      </c>
      <c r="F13" s="30"/>
      <c r="G13" s="30"/>
      <c r="H13" s="30" t="s">
        <v>48</v>
      </c>
      <c r="I13" s="30"/>
      <c r="J13" s="29" t="s">
        <v>49</v>
      </c>
      <c r="K13" s="29"/>
      <c r="L13" s="29"/>
      <c r="M13" s="29" t="s">
        <v>50</v>
      </c>
      <c r="N13" s="31"/>
      <c r="O13" s="29"/>
      <c r="P13" s="31"/>
      <c r="Q13" s="33"/>
      <c r="R13" s="145" t="s">
        <v>51</v>
      </c>
      <c r="S13" s="147" t="s">
        <v>52</v>
      </c>
    </row>
    <row r="14" spans="3:19" ht="51" customHeight="1">
      <c r="C14" s="128"/>
      <c r="D14" s="129"/>
      <c r="E14" s="130"/>
      <c r="F14" s="130"/>
      <c r="G14" s="130"/>
      <c r="H14" s="131" t="s">
        <v>53</v>
      </c>
      <c r="I14" s="131"/>
      <c r="J14" s="132" t="s">
        <v>54</v>
      </c>
      <c r="K14" s="133"/>
      <c r="L14" s="133"/>
      <c r="M14" s="132" t="s">
        <v>55</v>
      </c>
      <c r="N14" s="134"/>
      <c r="O14" s="133"/>
      <c r="P14" s="134"/>
      <c r="Q14" s="135"/>
      <c r="R14" s="146"/>
      <c r="S14" s="148"/>
    </row>
    <row r="15" spans="1:19" s="45" customFormat="1" ht="30.75" customHeight="1">
      <c r="A15" s="123"/>
      <c r="B15" s="123"/>
      <c r="C15" s="124" t="s">
        <v>56</v>
      </c>
      <c r="D15" s="121">
        <f>D16+D32+D33+D34+D35+D37+D38++D39+D40</f>
        <v>97868.92019400002</v>
      </c>
      <c r="E15" s="125">
        <f>E16+E32+E33+E34+E35+E37+E38</f>
        <v>59955.093384333326</v>
      </c>
      <c r="F15" s="121">
        <f>F16+F32+F33+F37+F38+F34+F35</f>
        <v>50425.284</v>
      </c>
      <c r="G15" s="121">
        <f>G16+G32+G33+G37+G38+G34+G35</f>
        <v>1633.54016</v>
      </c>
      <c r="H15" s="121">
        <f>H16+H32+H33+H37+H38+H34+H35</f>
        <v>20746.419668000002</v>
      </c>
      <c r="I15" s="121">
        <f>I16+I32+I33+I37+I38+I34+I35</f>
        <v>0</v>
      </c>
      <c r="J15" s="122">
        <f>J16+J32+J33+J37+J38+J34+J35+J39+J40</f>
        <v>19682.403331</v>
      </c>
      <c r="K15" s="122">
        <f>K16+K32+K33+K37+K38+K34+K35</f>
        <v>405.20806799999997</v>
      </c>
      <c r="L15" s="122">
        <f>L16+L32+L33+L37+L38+L34+L35</f>
        <v>682.240841</v>
      </c>
      <c r="M15" s="125">
        <f>M16+M32+M33+M37+M38+M34+M35</f>
        <v>3283.4367000000007</v>
      </c>
      <c r="N15" s="136">
        <f>SUM(D15:M15)</f>
        <v>254682.54634633334</v>
      </c>
      <c r="O15" s="125">
        <f>O16+O32+O33+O37+O34</f>
        <v>-45006.853298140006</v>
      </c>
      <c r="P15" s="136">
        <f aca="true" t="shared" si="0" ref="P15:P38">N15+O15</f>
        <v>209675.69304819335</v>
      </c>
      <c r="Q15" s="125">
        <f>Q16+Q32+Q33+Q37+Q36+Q39</f>
        <v>-27.983292</v>
      </c>
      <c r="R15" s="127">
        <f>P15+Q15</f>
        <v>209647.70975619336</v>
      </c>
      <c r="S15" s="126">
        <f>R15/$R$7*100</f>
        <v>29.75836902146109</v>
      </c>
    </row>
    <row r="16" spans="3:19" s="50" customFormat="1" ht="18.75" customHeight="1">
      <c r="C16" s="46" t="s">
        <v>57</v>
      </c>
      <c r="D16" s="47">
        <f>D17+D30+D31</f>
        <v>92359.21204600002</v>
      </c>
      <c r="E16" s="47">
        <f>E17+E30+E31</f>
        <v>49181.952336999995</v>
      </c>
      <c r="F16" s="48">
        <f>F17+F30+F31</f>
        <v>32765.047</v>
      </c>
      <c r="G16" s="48">
        <f>G17+G30+G31</f>
        <v>1533.79616</v>
      </c>
      <c r="H16" s="48">
        <f>H17+H30+H31</f>
        <v>19145.144865000002</v>
      </c>
      <c r="I16" s="48"/>
      <c r="J16" s="47">
        <f>J17+J30+J31</f>
        <v>10406.071393999999</v>
      </c>
      <c r="K16" s="47"/>
      <c r="L16" s="49">
        <f>L17+L30+L31</f>
        <v>682.240841</v>
      </c>
      <c r="M16" s="49">
        <f>M17+M30+M31</f>
        <v>1117.7293700000005</v>
      </c>
      <c r="N16" s="47">
        <f>SUM(D16:M16)</f>
        <v>207191.19401299997</v>
      </c>
      <c r="O16" s="47">
        <f>O17+O30+O31</f>
        <v>-10175.60210514</v>
      </c>
      <c r="P16" s="49">
        <f t="shared" si="0"/>
        <v>197015.59190785998</v>
      </c>
      <c r="Q16" s="47">
        <f>Q17+Q30+Q31</f>
        <v>0</v>
      </c>
      <c r="R16" s="37">
        <f aca="true" t="shared" si="1" ref="R16:R38">P16+Q16</f>
        <v>197015.59190785998</v>
      </c>
      <c r="S16" s="49">
        <f aca="true" t="shared" si="2" ref="S16:S40">R16/$R$7*100</f>
        <v>27.965307580959543</v>
      </c>
    </row>
    <row r="17" spans="3:19" ht="28.5" customHeight="1">
      <c r="C17" s="51" t="s">
        <v>58</v>
      </c>
      <c r="D17" s="52">
        <f>D18+D22+D23+D28+D29</f>
        <v>84899.42577100001</v>
      </c>
      <c r="E17" s="52">
        <f>E18+E22+E23+E28+E29</f>
        <v>39162.812454</v>
      </c>
      <c r="F17" s="53">
        <f aca="true" t="shared" si="3" ref="F17:M17">F18+F22+F23+F28+F29</f>
        <v>0</v>
      </c>
      <c r="G17" s="53">
        <f t="shared" si="3"/>
        <v>0</v>
      </c>
      <c r="H17" s="54">
        <f t="shared" si="3"/>
        <v>1620.753</v>
      </c>
      <c r="I17" s="53">
        <f t="shared" si="3"/>
        <v>0</v>
      </c>
      <c r="J17" s="52">
        <f>J18+J22+J23+J28+J29</f>
        <v>1986.449148</v>
      </c>
      <c r="K17" s="55">
        <f t="shared" si="3"/>
        <v>0</v>
      </c>
      <c r="L17" s="55">
        <f t="shared" si="3"/>
        <v>0</v>
      </c>
      <c r="M17" s="55">
        <f t="shared" si="3"/>
        <v>0</v>
      </c>
      <c r="N17" s="52">
        <f>SUM(D17:M17)</f>
        <v>127669.440373</v>
      </c>
      <c r="O17" s="55">
        <f>O18+O22+O23+O28+O29</f>
        <v>0</v>
      </c>
      <c r="P17" s="52">
        <f t="shared" si="0"/>
        <v>127669.440373</v>
      </c>
      <c r="Q17" s="55">
        <f>Q18+Q22+Q23+Q28+Q29</f>
        <v>0</v>
      </c>
      <c r="R17" s="56">
        <f t="shared" si="1"/>
        <v>127669.440373</v>
      </c>
      <c r="S17" s="52">
        <f t="shared" si="2"/>
        <v>18.121992955713274</v>
      </c>
    </row>
    <row r="18" spans="3:19" ht="33.75" customHeight="1">
      <c r="C18" s="57" t="s">
        <v>59</v>
      </c>
      <c r="D18" s="52">
        <f aca="true" t="shared" si="4" ref="D18:I18">D19+D20+D21</f>
        <v>22748.607663000003</v>
      </c>
      <c r="E18" s="52">
        <f t="shared" si="4"/>
        <v>16156.908141</v>
      </c>
      <c r="F18" s="53">
        <f t="shared" si="4"/>
        <v>0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5"/>
      <c r="K18" s="55">
        <f>K19+K20+K21</f>
        <v>0</v>
      </c>
      <c r="L18" s="40">
        <f>L19+L20+L21</f>
        <v>0</v>
      </c>
      <c r="M18" s="55">
        <f>M19+M20+M21</f>
        <v>0</v>
      </c>
      <c r="N18" s="52">
        <f aca="true" t="shared" si="5" ref="N18:N38">SUM(D18:M18)</f>
        <v>38905.515804</v>
      </c>
      <c r="O18" s="55">
        <f>O19+O20+O21</f>
        <v>0</v>
      </c>
      <c r="P18" s="52">
        <f t="shared" si="0"/>
        <v>38905.515804</v>
      </c>
      <c r="Q18" s="55">
        <f>Q19+Q20+Q21</f>
        <v>0</v>
      </c>
      <c r="R18" s="56">
        <f t="shared" si="1"/>
        <v>38905.515804</v>
      </c>
      <c r="S18" s="52">
        <f>R18/$R$7*100</f>
        <v>5.5224294966643015</v>
      </c>
    </row>
    <row r="19" spans="3:19" ht="22.5" customHeight="1">
      <c r="C19" s="58" t="s">
        <v>60</v>
      </c>
      <c r="D19" s="44">
        <v>13489.076423</v>
      </c>
      <c r="E19" s="40">
        <v>51.133141</v>
      </c>
      <c r="F19" s="53"/>
      <c r="G19" s="53"/>
      <c r="H19" s="53"/>
      <c r="I19" s="53"/>
      <c r="J19" s="52"/>
      <c r="K19" s="40"/>
      <c r="L19" s="40"/>
      <c r="M19" s="40"/>
      <c r="N19" s="52">
        <f t="shared" si="5"/>
        <v>13540.209564</v>
      </c>
      <c r="O19" s="40"/>
      <c r="P19" s="52">
        <f t="shared" si="0"/>
        <v>13540.209564</v>
      </c>
      <c r="Q19" s="40"/>
      <c r="R19" s="56">
        <f t="shared" si="1"/>
        <v>13540.209564</v>
      </c>
      <c r="S19" s="52">
        <f>R19/$R$7*100</f>
        <v>1.9219601936124913</v>
      </c>
    </row>
    <row r="20" spans="3:19" ht="30" customHeight="1">
      <c r="C20" s="58" t="s">
        <v>61</v>
      </c>
      <c r="D20" s="44">
        <v>7762.95924</v>
      </c>
      <c r="E20" s="40">
        <v>16095.064</v>
      </c>
      <c r="F20" s="43"/>
      <c r="G20" s="43"/>
      <c r="H20" s="43"/>
      <c r="I20" s="43"/>
      <c r="J20" s="52"/>
      <c r="K20" s="40"/>
      <c r="L20" s="40"/>
      <c r="M20" s="40"/>
      <c r="N20" s="52">
        <f t="shared" si="5"/>
        <v>23858.023240000002</v>
      </c>
      <c r="O20" s="40"/>
      <c r="P20" s="52">
        <f t="shared" si="0"/>
        <v>23858.023240000002</v>
      </c>
      <c r="Q20" s="40"/>
      <c r="R20" s="56">
        <f t="shared" si="1"/>
        <v>23858.023240000002</v>
      </c>
      <c r="S20" s="52">
        <f>R20/$R$7*100</f>
        <v>3.3865185578424417</v>
      </c>
    </row>
    <row r="21" spans="3:19" ht="36" customHeight="1">
      <c r="C21" s="59" t="s">
        <v>62</v>
      </c>
      <c r="D21" s="44">
        <v>1496.5720000000001</v>
      </c>
      <c r="E21" s="40">
        <v>10.711</v>
      </c>
      <c r="F21" s="43"/>
      <c r="G21" s="43"/>
      <c r="H21" s="43"/>
      <c r="I21" s="43"/>
      <c r="J21" s="52"/>
      <c r="K21" s="40"/>
      <c r="L21" s="40"/>
      <c r="M21" s="40"/>
      <c r="N21" s="52">
        <f t="shared" si="5"/>
        <v>1507.2830000000001</v>
      </c>
      <c r="O21" s="40"/>
      <c r="P21" s="52">
        <f t="shared" si="0"/>
        <v>1507.2830000000001</v>
      </c>
      <c r="Q21" s="40"/>
      <c r="R21" s="56">
        <f t="shared" si="1"/>
        <v>1507.2830000000001</v>
      </c>
      <c r="S21" s="52">
        <f t="shared" si="2"/>
        <v>0.21395074520936838</v>
      </c>
    </row>
    <row r="22" spans="3:19" ht="23.25" customHeight="1">
      <c r="C22" s="57" t="s">
        <v>63</v>
      </c>
      <c r="D22" s="44">
        <v>1157.376561</v>
      </c>
      <c r="E22" s="40">
        <v>4347.379</v>
      </c>
      <c r="F22" s="53"/>
      <c r="G22" s="53"/>
      <c r="H22" s="53"/>
      <c r="I22" s="53"/>
      <c r="J22" s="52"/>
      <c r="K22" s="40"/>
      <c r="L22" s="40"/>
      <c r="M22" s="40"/>
      <c r="N22" s="52">
        <f t="shared" si="5"/>
        <v>5504.755561</v>
      </c>
      <c r="O22" s="40"/>
      <c r="P22" s="52">
        <f t="shared" si="0"/>
        <v>5504.755561</v>
      </c>
      <c r="Q22" s="40"/>
      <c r="R22" s="56">
        <f t="shared" si="1"/>
        <v>5504.755561</v>
      </c>
      <c r="S22" s="52">
        <f t="shared" si="2"/>
        <v>0.7813705551454933</v>
      </c>
    </row>
    <row r="23" spans="3:19" ht="36.75" customHeight="1">
      <c r="C23" s="60" t="s">
        <v>64</v>
      </c>
      <c r="D23" s="39">
        <f>SUM(D24:D27)</f>
        <v>60270.552178000005</v>
      </c>
      <c r="E23" s="39">
        <f aca="true" t="shared" si="6" ref="E23:M23">E24+E25+E26+E27</f>
        <v>18502.379312999998</v>
      </c>
      <c r="F23" s="43">
        <f t="shared" si="6"/>
        <v>0</v>
      </c>
      <c r="G23" s="43">
        <f t="shared" si="6"/>
        <v>0</v>
      </c>
      <c r="H23" s="61">
        <f>H24+H25+H26+H27</f>
        <v>1620.753</v>
      </c>
      <c r="I23" s="43">
        <f t="shared" si="6"/>
        <v>0</v>
      </c>
      <c r="J23" s="39">
        <f>J24+J25+J26+J27</f>
        <v>1740.336372</v>
      </c>
      <c r="K23" s="40">
        <f t="shared" si="6"/>
        <v>0</v>
      </c>
      <c r="L23" s="40">
        <f t="shared" si="6"/>
        <v>0</v>
      </c>
      <c r="M23" s="40">
        <f t="shared" si="6"/>
        <v>0</v>
      </c>
      <c r="N23" s="52">
        <f t="shared" si="5"/>
        <v>82134.020863</v>
      </c>
      <c r="O23" s="40">
        <f>O24+O25+O26</f>
        <v>0</v>
      </c>
      <c r="P23" s="52">
        <f t="shared" si="0"/>
        <v>82134.020863</v>
      </c>
      <c r="Q23" s="40">
        <f>Q24+Q25+Q26</f>
        <v>0</v>
      </c>
      <c r="R23" s="56">
        <f t="shared" si="1"/>
        <v>82134.020863</v>
      </c>
      <c r="S23" s="52">
        <f t="shared" si="2"/>
        <v>11.658484153726047</v>
      </c>
    </row>
    <row r="24" spans="3:19" ht="25.5" customHeight="1">
      <c r="C24" s="58" t="s">
        <v>65</v>
      </c>
      <c r="D24" s="44">
        <v>35530.328</v>
      </c>
      <c r="E24" s="40">
        <v>17223.746</v>
      </c>
      <c r="F24" s="53"/>
      <c r="G24" s="53"/>
      <c r="H24" s="53"/>
      <c r="I24" s="53"/>
      <c r="J24" s="52"/>
      <c r="K24" s="40"/>
      <c r="L24" s="40"/>
      <c r="M24" s="40"/>
      <c r="N24" s="52">
        <f t="shared" si="5"/>
        <v>52754.074</v>
      </c>
      <c r="O24" s="40"/>
      <c r="P24" s="52">
        <f t="shared" si="0"/>
        <v>52754.074</v>
      </c>
      <c r="Q24" s="40"/>
      <c r="R24" s="56">
        <f t="shared" si="1"/>
        <v>52754.074</v>
      </c>
      <c r="S24" s="52">
        <f t="shared" si="2"/>
        <v>7.488158126330731</v>
      </c>
    </row>
    <row r="25" spans="3:19" ht="20.25" customHeight="1">
      <c r="C25" s="58" t="s">
        <v>66</v>
      </c>
      <c r="D25" s="44">
        <v>22652.409057</v>
      </c>
      <c r="E25" s="40"/>
      <c r="F25" s="43"/>
      <c r="G25" s="43"/>
      <c r="H25" s="43"/>
      <c r="I25" s="43"/>
      <c r="J25" s="62">
        <v>1147.184598</v>
      </c>
      <c r="K25" s="40"/>
      <c r="L25" s="40"/>
      <c r="M25" s="40"/>
      <c r="N25" s="52">
        <f t="shared" si="5"/>
        <v>23799.593655</v>
      </c>
      <c r="O25" s="40"/>
      <c r="P25" s="52">
        <f t="shared" si="0"/>
        <v>23799.593655</v>
      </c>
      <c r="Q25" s="40"/>
      <c r="R25" s="56">
        <f t="shared" si="1"/>
        <v>23799.593655</v>
      </c>
      <c r="S25" s="52">
        <f t="shared" si="2"/>
        <v>3.3782247913413768</v>
      </c>
    </row>
    <row r="26" spans="3:19" s="64" customFormat="1" ht="36.75" customHeight="1">
      <c r="C26" s="63" t="s">
        <v>67</v>
      </c>
      <c r="D26" s="44">
        <v>926.73594</v>
      </c>
      <c r="E26" s="40">
        <v>48.497313</v>
      </c>
      <c r="F26" s="43"/>
      <c r="G26" s="43">
        <v>0</v>
      </c>
      <c r="H26" s="43">
        <v>1620.753</v>
      </c>
      <c r="I26" s="43"/>
      <c r="J26" s="62">
        <v>5.455266</v>
      </c>
      <c r="K26" s="40"/>
      <c r="L26" s="40"/>
      <c r="M26" s="40"/>
      <c r="N26" s="52">
        <f t="shared" si="5"/>
        <v>2601.441519</v>
      </c>
      <c r="O26" s="40"/>
      <c r="P26" s="52">
        <f t="shared" si="0"/>
        <v>2601.441519</v>
      </c>
      <c r="Q26" s="40"/>
      <c r="R26" s="56">
        <f t="shared" si="1"/>
        <v>2601.441519</v>
      </c>
      <c r="S26" s="52">
        <f t="shared" si="2"/>
        <v>0.3692606840312278</v>
      </c>
    </row>
    <row r="27" spans="3:19" ht="58.5" customHeight="1">
      <c r="C27" s="63" t="s">
        <v>68</v>
      </c>
      <c r="D27" s="44">
        <v>1161.079181</v>
      </c>
      <c r="E27" s="40">
        <v>1230.136</v>
      </c>
      <c r="F27" s="43"/>
      <c r="G27" s="43"/>
      <c r="H27" s="43"/>
      <c r="I27" s="43"/>
      <c r="J27" s="40">
        <v>587.696508</v>
      </c>
      <c r="K27" s="65"/>
      <c r="L27" s="40"/>
      <c r="M27" s="40"/>
      <c r="N27" s="52">
        <f t="shared" si="5"/>
        <v>2978.911689</v>
      </c>
      <c r="O27" s="40"/>
      <c r="P27" s="52">
        <f t="shared" si="0"/>
        <v>2978.911689</v>
      </c>
      <c r="Q27" s="40"/>
      <c r="R27" s="56">
        <f t="shared" si="1"/>
        <v>2978.911689</v>
      </c>
      <c r="S27" s="52">
        <f t="shared" si="2"/>
        <v>0.42284055202271115</v>
      </c>
    </row>
    <row r="28" spans="3:19" ht="36" customHeight="1">
      <c r="C28" s="60" t="s">
        <v>69</v>
      </c>
      <c r="D28" s="44">
        <v>718.946671</v>
      </c>
      <c r="E28" s="40">
        <v>0</v>
      </c>
      <c r="F28" s="43"/>
      <c r="G28" s="43"/>
      <c r="H28" s="43"/>
      <c r="I28" s="43"/>
      <c r="J28" s="40">
        <v>0</v>
      </c>
      <c r="K28" s="40"/>
      <c r="L28" s="40"/>
      <c r="M28" s="40"/>
      <c r="N28" s="52">
        <f t="shared" si="5"/>
        <v>718.946671</v>
      </c>
      <c r="O28" s="40"/>
      <c r="P28" s="52">
        <f t="shared" si="0"/>
        <v>718.946671</v>
      </c>
      <c r="Q28" s="40"/>
      <c r="R28" s="56">
        <f t="shared" si="1"/>
        <v>718.946671</v>
      </c>
      <c r="S28" s="52">
        <f t="shared" si="2"/>
        <v>0.10205062753726048</v>
      </c>
    </row>
    <row r="29" spans="3:19" ht="33" customHeight="1">
      <c r="C29" s="66" t="s">
        <v>70</v>
      </c>
      <c r="D29" s="44">
        <v>3.942698</v>
      </c>
      <c r="E29" s="40">
        <v>156.146</v>
      </c>
      <c r="F29" s="43"/>
      <c r="G29" s="43"/>
      <c r="H29" s="43"/>
      <c r="I29" s="43"/>
      <c r="J29" s="38">
        <v>246.112776</v>
      </c>
      <c r="K29" s="40"/>
      <c r="L29" s="40"/>
      <c r="M29" s="40"/>
      <c r="N29" s="52">
        <f t="shared" si="5"/>
        <v>406.20147399999996</v>
      </c>
      <c r="O29" s="40"/>
      <c r="P29" s="52">
        <f t="shared" si="0"/>
        <v>406.20147399999996</v>
      </c>
      <c r="Q29" s="40"/>
      <c r="R29" s="56">
        <f t="shared" si="1"/>
        <v>406.20147399999996</v>
      </c>
      <c r="S29" s="52">
        <f t="shared" si="2"/>
        <v>0.05765812264017033</v>
      </c>
    </row>
    <row r="30" spans="3:19" ht="27.75" customHeight="1">
      <c r="C30" s="67" t="s">
        <v>71</v>
      </c>
      <c r="D30" s="44">
        <v>175.418629</v>
      </c>
      <c r="E30" s="40"/>
      <c r="F30" s="43">
        <v>32666.938</v>
      </c>
      <c r="G30" s="43">
        <v>1528.692</v>
      </c>
      <c r="H30" s="43">
        <v>17499.606</v>
      </c>
      <c r="I30" s="43"/>
      <c r="J30" s="40">
        <v>4.203</v>
      </c>
      <c r="K30" s="40"/>
      <c r="L30" s="40"/>
      <c r="M30" s="40"/>
      <c r="N30" s="52">
        <f t="shared" si="5"/>
        <v>51874.857629000006</v>
      </c>
      <c r="O30" s="68">
        <v>-169.185621</v>
      </c>
      <c r="P30" s="52">
        <f t="shared" si="0"/>
        <v>51705.67200800001</v>
      </c>
      <c r="Q30" s="40"/>
      <c r="R30" s="56">
        <f t="shared" si="1"/>
        <v>51705.67200800001</v>
      </c>
      <c r="S30" s="52">
        <f t="shared" si="2"/>
        <v>7.33934308133428</v>
      </c>
    </row>
    <row r="31" spans="3:19" ht="27" customHeight="1">
      <c r="C31" s="69" t="s">
        <v>72</v>
      </c>
      <c r="D31" s="103">
        <v>7284.367646</v>
      </c>
      <c r="E31" s="104">
        <v>10019.139883</v>
      </c>
      <c r="F31" s="104">
        <v>98.109</v>
      </c>
      <c r="G31" s="104">
        <v>5.10416</v>
      </c>
      <c r="H31" s="103">
        <v>24.785865</v>
      </c>
      <c r="I31" s="104"/>
      <c r="J31" s="104">
        <v>8415.419246</v>
      </c>
      <c r="K31" s="105"/>
      <c r="L31" s="104">
        <v>682.240841</v>
      </c>
      <c r="M31" s="104">
        <v>1117.7293700000005</v>
      </c>
      <c r="N31" s="106">
        <f t="shared" si="5"/>
        <v>27646.896010999997</v>
      </c>
      <c r="O31" s="107">
        <v>-10006.41648414</v>
      </c>
      <c r="P31" s="106">
        <f t="shared" si="0"/>
        <v>17640.47952686</v>
      </c>
      <c r="Q31" s="104"/>
      <c r="R31" s="108">
        <f t="shared" si="1"/>
        <v>17640.47952686</v>
      </c>
      <c r="S31" s="52">
        <f t="shared" si="2"/>
        <v>2.503971543911994</v>
      </c>
    </row>
    <row r="32" spans="3:19" ht="24" customHeight="1">
      <c r="C32" s="69" t="s">
        <v>73</v>
      </c>
      <c r="D32" s="104">
        <v>0</v>
      </c>
      <c r="E32" s="104">
        <v>5721.8525150000005</v>
      </c>
      <c r="F32" s="104">
        <v>17655.972</v>
      </c>
      <c r="G32" s="104">
        <v>0</v>
      </c>
      <c r="H32" s="104">
        <v>1601.227</v>
      </c>
      <c r="I32" s="104"/>
      <c r="J32" s="104">
        <v>7642.22228</v>
      </c>
      <c r="K32" s="109">
        <v>44.270068</v>
      </c>
      <c r="L32" s="104"/>
      <c r="M32" s="103">
        <v>2165.70733</v>
      </c>
      <c r="N32" s="106">
        <f t="shared" si="5"/>
        <v>34831.251193000004</v>
      </c>
      <c r="O32" s="110">
        <v>-34831.251193000004</v>
      </c>
      <c r="P32" s="106">
        <f t="shared" si="0"/>
        <v>0</v>
      </c>
      <c r="Q32" s="104"/>
      <c r="R32" s="108">
        <f t="shared" si="1"/>
        <v>0</v>
      </c>
      <c r="S32" s="52">
        <f t="shared" si="2"/>
        <v>0</v>
      </c>
    </row>
    <row r="33" spans="3:19" ht="23.25" customHeight="1">
      <c r="C33" s="70" t="s">
        <v>74</v>
      </c>
      <c r="D33" s="104">
        <v>378.769477</v>
      </c>
      <c r="E33" s="104">
        <v>200.534364</v>
      </c>
      <c r="F33" s="104"/>
      <c r="G33" s="104"/>
      <c r="H33" s="104"/>
      <c r="I33" s="104"/>
      <c r="J33" s="104">
        <v>280.556657</v>
      </c>
      <c r="K33" s="105"/>
      <c r="L33" s="104"/>
      <c r="M33" s="104"/>
      <c r="N33" s="106">
        <f t="shared" si="5"/>
        <v>859.860498</v>
      </c>
      <c r="O33" s="104">
        <v>0</v>
      </c>
      <c r="P33" s="106">
        <f t="shared" si="0"/>
        <v>859.860498</v>
      </c>
      <c r="Q33" s="104"/>
      <c r="R33" s="108">
        <f t="shared" si="1"/>
        <v>859.860498</v>
      </c>
      <c r="S33" s="52">
        <f t="shared" si="2"/>
        <v>0.12205259020581974</v>
      </c>
    </row>
    <row r="34" spans="3:19" ht="20.25" customHeight="1">
      <c r="C34" s="70" t="s">
        <v>75</v>
      </c>
      <c r="D34" s="104"/>
      <c r="E34" s="104">
        <v>5.742524333333327</v>
      </c>
      <c r="F34" s="104"/>
      <c r="G34" s="104"/>
      <c r="H34" s="104">
        <v>0</v>
      </c>
      <c r="I34" s="104"/>
      <c r="J34" s="104"/>
      <c r="K34" s="104"/>
      <c r="L34" s="104"/>
      <c r="M34" s="104">
        <v>0</v>
      </c>
      <c r="N34" s="106">
        <f t="shared" si="5"/>
        <v>5.742524333333327</v>
      </c>
      <c r="O34" s="110"/>
      <c r="P34" s="106">
        <f t="shared" si="0"/>
        <v>5.742524333333327</v>
      </c>
      <c r="Q34" s="104"/>
      <c r="R34" s="108">
        <f t="shared" si="1"/>
        <v>5.742524333333327</v>
      </c>
      <c r="S34" s="52">
        <f t="shared" si="2"/>
        <v>0.0008151205583155893</v>
      </c>
    </row>
    <row r="35" spans="3:19" ht="21" customHeight="1">
      <c r="C35" s="42" t="s">
        <v>76</v>
      </c>
      <c r="D35" s="104">
        <v>4675.544000000001</v>
      </c>
      <c r="E35" s="104">
        <v>4845.011644</v>
      </c>
      <c r="F35" s="104">
        <v>4.265000000000001</v>
      </c>
      <c r="G35" s="104">
        <v>99.744</v>
      </c>
      <c r="H35" s="104">
        <v>0.047803</v>
      </c>
      <c r="I35" s="104"/>
      <c r="J35" s="111">
        <v>1353.5529999999999</v>
      </c>
      <c r="K35" s="104">
        <v>360.938</v>
      </c>
      <c r="L35" s="104"/>
      <c r="M35" s="104"/>
      <c r="N35" s="106">
        <f t="shared" si="5"/>
        <v>11339.103447</v>
      </c>
      <c r="O35" s="104"/>
      <c r="P35" s="106">
        <f t="shared" si="0"/>
        <v>11339.103447</v>
      </c>
      <c r="Q35" s="104"/>
      <c r="R35" s="108">
        <f t="shared" si="1"/>
        <v>11339.103447</v>
      </c>
      <c r="S35" s="52">
        <f t="shared" si="2"/>
        <v>1.6095249747338538</v>
      </c>
    </row>
    <row r="36" spans="3:19" ht="3" customHeight="1">
      <c r="C36" s="71"/>
      <c r="D36" s="104"/>
      <c r="E36" s="104"/>
      <c r="F36" s="104"/>
      <c r="G36" s="104"/>
      <c r="H36" s="104"/>
      <c r="I36" s="104"/>
      <c r="J36" s="112"/>
      <c r="K36" s="104"/>
      <c r="L36" s="104"/>
      <c r="M36" s="104"/>
      <c r="N36" s="106">
        <f t="shared" si="5"/>
        <v>0</v>
      </c>
      <c r="O36" s="104"/>
      <c r="P36" s="106">
        <f>N36+O36</f>
        <v>0</v>
      </c>
      <c r="Q36" s="104">
        <f>-P36</f>
        <v>0</v>
      </c>
      <c r="R36" s="108">
        <f>P36+Q36</f>
        <v>0</v>
      </c>
      <c r="S36" s="52">
        <f t="shared" si="2"/>
        <v>0</v>
      </c>
    </row>
    <row r="37" spans="3:19" ht="24.75" customHeight="1">
      <c r="C37" s="70" t="s">
        <v>77</v>
      </c>
      <c r="D37" s="104">
        <v>27.983292</v>
      </c>
      <c r="E37" s="104"/>
      <c r="F37" s="104"/>
      <c r="G37" s="104"/>
      <c r="H37" s="104"/>
      <c r="I37" s="104"/>
      <c r="J37" s="104">
        <v>0</v>
      </c>
      <c r="K37" s="104"/>
      <c r="L37" s="104"/>
      <c r="M37" s="104"/>
      <c r="N37" s="106">
        <f t="shared" si="5"/>
        <v>27.983292</v>
      </c>
      <c r="O37" s="104"/>
      <c r="P37" s="106">
        <f t="shared" si="0"/>
        <v>27.983292</v>
      </c>
      <c r="Q37" s="104">
        <f>-P37</f>
        <v>-27.983292</v>
      </c>
      <c r="R37" s="113">
        <f t="shared" si="1"/>
        <v>0</v>
      </c>
      <c r="S37" s="52">
        <f t="shared" si="2"/>
        <v>0</v>
      </c>
    </row>
    <row r="38" spans="3:19" ht="36.75" customHeight="1">
      <c r="C38" s="42" t="s">
        <v>78</v>
      </c>
      <c r="D38" s="104">
        <v>150.187413</v>
      </c>
      <c r="E38" s="104"/>
      <c r="F38" s="104"/>
      <c r="G38" s="104">
        <v>0</v>
      </c>
      <c r="H38" s="104"/>
      <c r="I38" s="104"/>
      <c r="J38" s="106"/>
      <c r="K38" s="104"/>
      <c r="L38" s="104"/>
      <c r="M38" s="104"/>
      <c r="N38" s="106">
        <f t="shared" si="5"/>
        <v>150.187413</v>
      </c>
      <c r="O38" s="104"/>
      <c r="P38" s="106">
        <f t="shared" si="0"/>
        <v>150.187413</v>
      </c>
      <c r="Q38" s="104"/>
      <c r="R38" s="113">
        <f t="shared" si="1"/>
        <v>150.187413</v>
      </c>
      <c r="S38" s="52">
        <f t="shared" si="2"/>
        <v>0.021318298509581262</v>
      </c>
    </row>
    <row r="39" spans="3:19" ht="57.75" customHeight="1">
      <c r="C39" s="42" t="s">
        <v>79</v>
      </c>
      <c r="D39" s="104">
        <v>-139.257034</v>
      </c>
      <c r="E39" s="104"/>
      <c r="F39" s="104"/>
      <c r="G39" s="104"/>
      <c r="H39" s="104"/>
      <c r="I39" s="104"/>
      <c r="J39" s="106"/>
      <c r="K39" s="104"/>
      <c r="L39" s="104"/>
      <c r="M39" s="104"/>
      <c r="N39" s="106">
        <f>SUM(D39:M39)</f>
        <v>-139.257034</v>
      </c>
      <c r="O39" s="104"/>
      <c r="P39" s="106">
        <f>N39+O39</f>
        <v>-139.257034</v>
      </c>
      <c r="Q39" s="104"/>
      <c r="R39" s="113">
        <f>P39+Q39</f>
        <v>-139.257034</v>
      </c>
      <c r="S39" s="52">
        <f t="shared" si="2"/>
        <v>-0.019766789779985805</v>
      </c>
    </row>
    <row r="40" spans="3:19" ht="54" customHeight="1">
      <c r="C40" s="42" t="s">
        <v>80</v>
      </c>
      <c r="D40" s="104">
        <v>416.481</v>
      </c>
      <c r="E40" s="104"/>
      <c r="F40" s="104"/>
      <c r="G40" s="104"/>
      <c r="H40" s="104"/>
      <c r="I40" s="104"/>
      <c r="J40" s="114">
        <v>0</v>
      </c>
      <c r="K40" s="104"/>
      <c r="L40" s="104"/>
      <c r="M40" s="104"/>
      <c r="N40" s="106">
        <f>SUM(D40:M40)</f>
        <v>416.481</v>
      </c>
      <c r="O40" s="104"/>
      <c r="P40" s="106">
        <f>N40+O40</f>
        <v>416.481</v>
      </c>
      <c r="Q40" s="104"/>
      <c r="R40" s="113">
        <f>P40+Q40</f>
        <v>416.481</v>
      </c>
      <c r="S40" s="52">
        <f t="shared" si="2"/>
        <v>0.05911724627395315</v>
      </c>
    </row>
    <row r="41" spans="3:19" s="50" customFormat="1" ht="30.75" customHeight="1">
      <c r="C41" s="115" t="s">
        <v>81</v>
      </c>
      <c r="D41" s="120">
        <f>D42+D55+D58+D61</f>
        <v>104322.64686400002</v>
      </c>
      <c r="E41" s="116">
        <f aca="true" t="shared" si="7" ref="E41:M41">E42+E55+E58+E61+E62</f>
        <v>57653.45891433334</v>
      </c>
      <c r="F41" s="116">
        <f t="shared" si="7"/>
        <v>50121.783879999995</v>
      </c>
      <c r="G41" s="120">
        <f>G42+G55+G58+G61+G62</f>
        <v>1193.908709</v>
      </c>
      <c r="H41" s="116">
        <f t="shared" si="7"/>
        <v>21649.292397</v>
      </c>
      <c r="I41" s="116">
        <f t="shared" si="7"/>
        <v>0</v>
      </c>
      <c r="J41" s="116">
        <f>J42+J55+J58+J61+J62</f>
        <v>16440.160105</v>
      </c>
      <c r="K41" s="116">
        <f t="shared" si="7"/>
        <v>373.363847</v>
      </c>
      <c r="L41" s="121">
        <f t="shared" si="7"/>
        <v>756.076925</v>
      </c>
      <c r="M41" s="122">
        <f t="shared" si="7"/>
        <v>3079.03297</v>
      </c>
      <c r="N41" s="122">
        <f>SUM(D41:M41)</f>
        <v>255589.7246113334</v>
      </c>
      <c r="O41" s="116">
        <f>O42+O55+O58+O61+O62</f>
        <v>-45006.85329813999</v>
      </c>
      <c r="P41" s="117">
        <f aca="true" t="shared" si="8" ref="P41:P61">N41+O41</f>
        <v>210582.8713131934</v>
      </c>
      <c r="Q41" s="118">
        <f>Q42+Q55+Q58+Q61+Q62</f>
        <v>-6269.132554</v>
      </c>
      <c r="R41" s="119">
        <f aca="true" t="shared" si="9" ref="R41:R61">P41+Q41</f>
        <v>204313.7387591934</v>
      </c>
      <c r="S41" s="117">
        <f aca="true" t="shared" si="10" ref="S41:S61">R41/$R$7*100</f>
        <v>29.001240420041647</v>
      </c>
    </row>
    <row r="42" spans="3:19" ht="19.5" customHeight="1">
      <c r="C42" s="72" t="s">
        <v>82</v>
      </c>
      <c r="D42" s="47">
        <f>SUM(D43:D47)+D54</f>
        <v>100397.94342800001</v>
      </c>
      <c r="E42" s="47">
        <f aca="true" t="shared" si="11" ref="E42:M42">E43+E44+E45+E46+E47+E54</f>
        <v>48387.213130000004</v>
      </c>
      <c r="F42" s="48">
        <f t="shared" si="11"/>
        <v>50145.466312</v>
      </c>
      <c r="G42" s="48">
        <f t="shared" si="11"/>
        <v>1210.638138</v>
      </c>
      <c r="H42" s="48">
        <f t="shared" si="11"/>
        <v>21670.856874999998</v>
      </c>
      <c r="I42" s="48">
        <f t="shared" si="11"/>
        <v>0</v>
      </c>
      <c r="J42" s="47">
        <f t="shared" si="11"/>
        <v>15453.630985999998</v>
      </c>
      <c r="K42" s="47">
        <f t="shared" si="11"/>
        <v>373.363847</v>
      </c>
      <c r="L42" s="73">
        <f t="shared" si="11"/>
        <v>756.178902</v>
      </c>
      <c r="M42" s="47">
        <f t="shared" si="11"/>
        <v>1142.24191</v>
      </c>
      <c r="N42" s="52">
        <f aca="true" t="shared" si="12" ref="N42:N61">SUM(D42:M42)</f>
        <v>239537.53352800006</v>
      </c>
      <c r="O42" s="47">
        <f>O43+O44+O45+O46+O47+O54</f>
        <v>-44833.796998139995</v>
      </c>
      <c r="P42" s="52">
        <f t="shared" si="8"/>
        <v>194703.73652986006</v>
      </c>
      <c r="Q42" s="47">
        <f>Q43+Q44+Q45+Q46+Q47+Q54</f>
        <v>0</v>
      </c>
      <c r="R42" s="41">
        <f t="shared" si="9"/>
        <v>194703.73652986006</v>
      </c>
      <c r="S42" s="52">
        <f t="shared" si="10"/>
        <v>27.63715209792194</v>
      </c>
    </row>
    <row r="43" spans="2:19" ht="23.25" customHeight="1">
      <c r="B43" s="74"/>
      <c r="C43" s="75" t="s">
        <v>83</v>
      </c>
      <c r="D43" s="76">
        <v>19183.243538</v>
      </c>
      <c r="E43" s="77">
        <v>19759.531554</v>
      </c>
      <c r="F43" s="53">
        <v>152.039</v>
      </c>
      <c r="G43" s="53">
        <v>89.245517</v>
      </c>
      <c r="H43" s="53">
        <v>148.748</v>
      </c>
      <c r="I43" s="53"/>
      <c r="J43" s="77">
        <v>7243.192824</v>
      </c>
      <c r="K43" s="77">
        <v>0.07436977777777778</v>
      </c>
      <c r="L43" s="55"/>
      <c r="M43" s="77">
        <v>273.55421</v>
      </c>
      <c r="N43" s="52">
        <f t="shared" si="12"/>
        <v>46849.629012777776</v>
      </c>
      <c r="O43" s="38"/>
      <c r="P43" s="52">
        <f t="shared" si="8"/>
        <v>46849.629012777776</v>
      </c>
      <c r="Q43" s="38"/>
      <c r="R43" s="41">
        <f t="shared" si="9"/>
        <v>46849.629012777776</v>
      </c>
      <c r="S43" s="52">
        <f t="shared" si="10"/>
        <v>6.650053798832898</v>
      </c>
    </row>
    <row r="44" spans="2:19" ht="23.25" customHeight="1">
      <c r="B44" s="74"/>
      <c r="C44" s="75" t="s">
        <v>84</v>
      </c>
      <c r="D44" s="78">
        <v>4286.159675</v>
      </c>
      <c r="E44" s="77">
        <v>13885.920446666667</v>
      </c>
      <c r="F44" s="53">
        <v>354.754</v>
      </c>
      <c r="G44" s="53">
        <v>30.482</v>
      </c>
      <c r="H44" s="53">
        <v>20190.462</v>
      </c>
      <c r="I44" s="53">
        <v>0</v>
      </c>
      <c r="J44" s="55">
        <v>4691.042376</v>
      </c>
      <c r="K44" s="55">
        <v>0</v>
      </c>
      <c r="L44" s="55">
        <v>20.075883</v>
      </c>
      <c r="M44" s="55">
        <v>827.9551199999999</v>
      </c>
      <c r="N44" s="52">
        <f t="shared" si="12"/>
        <v>44286.85150066666</v>
      </c>
      <c r="O44" s="39">
        <v>-10013.963555</v>
      </c>
      <c r="P44" s="52">
        <f t="shared" si="8"/>
        <v>34272.887945666655</v>
      </c>
      <c r="Q44" s="38"/>
      <c r="R44" s="41">
        <f t="shared" si="9"/>
        <v>34272.887945666655</v>
      </c>
      <c r="S44" s="52">
        <f t="shared" si="10"/>
        <v>4.864852795694344</v>
      </c>
    </row>
    <row r="45" spans="2:19" ht="17.25" customHeight="1">
      <c r="B45" s="74"/>
      <c r="C45" s="75" t="s">
        <v>85</v>
      </c>
      <c r="D45" s="77">
        <v>7780.049734</v>
      </c>
      <c r="E45" s="77">
        <v>496.07339399999995</v>
      </c>
      <c r="F45" s="53">
        <v>3.35987</v>
      </c>
      <c r="G45" s="53">
        <v>0.03579</v>
      </c>
      <c r="H45" s="53">
        <v>0.810908</v>
      </c>
      <c r="I45" s="53">
        <v>0</v>
      </c>
      <c r="J45" s="55">
        <v>0.753505</v>
      </c>
      <c r="K45" s="55">
        <v>0</v>
      </c>
      <c r="L45" s="77">
        <v>735.679871</v>
      </c>
      <c r="M45" s="55">
        <v>40.73258</v>
      </c>
      <c r="N45" s="52">
        <f t="shared" si="12"/>
        <v>9057.495652</v>
      </c>
      <c r="O45" s="39">
        <v>-49.238009139999996</v>
      </c>
      <c r="P45" s="52">
        <f t="shared" si="8"/>
        <v>9008.25764286</v>
      </c>
      <c r="Q45" s="38"/>
      <c r="R45" s="41">
        <f>P45+Q45</f>
        <v>9008.25764286</v>
      </c>
      <c r="S45" s="52">
        <f t="shared" si="10"/>
        <v>1.2786739024641591</v>
      </c>
    </row>
    <row r="46" spans="2:19" ht="18.75" customHeight="1">
      <c r="B46" s="74"/>
      <c r="C46" s="75" t="s">
        <v>86</v>
      </c>
      <c r="D46" s="77">
        <v>3292.552</v>
      </c>
      <c r="E46" s="77">
        <v>1827.0922039999998</v>
      </c>
      <c r="F46" s="53"/>
      <c r="G46" s="53">
        <v>2.112965</v>
      </c>
      <c r="H46" s="53"/>
      <c r="I46" s="53"/>
      <c r="J46" s="55">
        <v>2.717459</v>
      </c>
      <c r="K46" s="77"/>
      <c r="L46" s="73"/>
      <c r="M46" s="77"/>
      <c r="N46" s="52">
        <f t="shared" si="12"/>
        <v>5124.474628000001</v>
      </c>
      <c r="O46" s="38"/>
      <c r="P46" s="52">
        <f t="shared" si="8"/>
        <v>5124.474628000001</v>
      </c>
      <c r="Q46" s="38"/>
      <c r="R46" s="41">
        <f t="shared" si="9"/>
        <v>5124.474628000001</v>
      </c>
      <c r="S46" s="52">
        <f t="shared" si="10"/>
        <v>0.7273917144073813</v>
      </c>
    </row>
    <row r="47" spans="2:19" ht="26.25" customHeight="1">
      <c r="B47" s="74"/>
      <c r="C47" s="79" t="s">
        <v>87</v>
      </c>
      <c r="D47" s="73">
        <f>SUM(D48:D53)</f>
        <v>65302.952521</v>
      </c>
      <c r="E47" s="73">
        <f aca="true" t="shared" si="13" ref="E47:J47">E48+E49+E51+E53+E50</f>
        <v>12418.595531333332</v>
      </c>
      <c r="F47" s="80">
        <f t="shared" si="13"/>
        <v>49635.313442</v>
      </c>
      <c r="G47" s="80">
        <f t="shared" si="13"/>
        <v>1088.761866</v>
      </c>
      <c r="H47" s="80">
        <f t="shared" si="13"/>
        <v>1330.835967</v>
      </c>
      <c r="I47" s="80">
        <f t="shared" si="13"/>
        <v>0</v>
      </c>
      <c r="J47" s="73">
        <f t="shared" si="13"/>
        <v>3498.791044</v>
      </c>
      <c r="K47" s="73">
        <f>K48+K49+K51+K53+K50+K52</f>
        <v>373.2894772222222</v>
      </c>
      <c r="L47" s="73">
        <f>L48+L49+L51+L53+L50</f>
        <v>0.423148</v>
      </c>
      <c r="M47" s="73">
        <f>M48+M49+M51+M53+M50</f>
        <v>0</v>
      </c>
      <c r="N47" s="52">
        <f t="shared" si="12"/>
        <v>133648.96299655555</v>
      </c>
      <c r="O47" s="73">
        <f>O48+O49+O51+O53+O50</f>
        <v>-34569.155854</v>
      </c>
      <c r="P47" s="52">
        <f t="shared" si="8"/>
        <v>99079.80714255555</v>
      </c>
      <c r="Q47" s="73">
        <f>Q48+Q49+Q51+Q53+Q50</f>
        <v>0</v>
      </c>
      <c r="R47" s="41">
        <f t="shared" si="9"/>
        <v>99079.80714255555</v>
      </c>
      <c r="S47" s="52">
        <f t="shared" si="10"/>
        <v>14.063847713634573</v>
      </c>
    </row>
    <row r="48" spans="2:19" ht="32.25" customHeight="1">
      <c r="B48" s="74"/>
      <c r="C48" s="81" t="s">
        <v>88</v>
      </c>
      <c r="D48" s="82">
        <v>30218.59592</v>
      </c>
      <c r="E48" s="55">
        <v>542.6530019999996</v>
      </c>
      <c r="F48" s="83">
        <v>0.072243</v>
      </c>
      <c r="G48" s="83">
        <v>198.926</v>
      </c>
      <c r="H48" s="83"/>
      <c r="I48" s="83">
        <v>0</v>
      </c>
      <c r="J48" s="77">
        <v>574.558613</v>
      </c>
      <c r="K48" s="77"/>
      <c r="L48" s="47"/>
      <c r="M48" s="55"/>
      <c r="N48" s="52">
        <f t="shared" si="12"/>
        <v>31534.805777999998</v>
      </c>
      <c r="O48" s="39">
        <v>-30031.998388999997</v>
      </c>
      <c r="P48" s="84">
        <f t="shared" si="8"/>
        <v>1502.8073890000014</v>
      </c>
      <c r="Q48" s="38"/>
      <c r="R48" s="41">
        <f t="shared" si="9"/>
        <v>1502.8073890000014</v>
      </c>
      <c r="S48" s="52">
        <f t="shared" si="10"/>
        <v>0.21331545621007825</v>
      </c>
    </row>
    <row r="49" spans="2:19" ht="15.75">
      <c r="B49" s="74"/>
      <c r="C49" s="85" t="s">
        <v>89</v>
      </c>
      <c r="D49" s="78">
        <v>8884.079944</v>
      </c>
      <c r="E49" s="55">
        <v>491.26146133333333</v>
      </c>
      <c r="F49" s="53">
        <v>0</v>
      </c>
      <c r="G49" s="53">
        <v>0.024866</v>
      </c>
      <c r="H49" s="53"/>
      <c r="I49" s="53"/>
      <c r="J49" s="55">
        <v>290.683488</v>
      </c>
      <c r="K49" s="86">
        <v>1.6754772222222223</v>
      </c>
      <c r="L49" s="55"/>
      <c r="M49" s="55"/>
      <c r="N49" s="52">
        <f t="shared" si="12"/>
        <v>9667.725236555556</v>
      </c>
      <c r="O49" s="39">
        <v>-237.41494</v>
      </c>
      <c r="P49" s="52">
        <f>N49+O49</f>
        <v>9430.310296555555</v>
      </c>
      <c r="Q49" s="38"/>
      <c r="R49" s="41">
        <f t="shared" si="9"/>
        <v>9430.310296555555</v>
      </c>
      <c r="S49" s="52">
        <f t="shared" si="10"/>
        <v>1.33858201512499</v>
      </c>
    </row>
    <row r="50" spans="2:19" ht="38.25" customHeight="1">
      <c r="B50" s="74"/>
      <c r="C50" s="63" t="s">
        <v>90</v>
      </c>
      <c r="D50" s="77">
        <v>9393.812627</v>
      </c>
      <c r="E50" s="55">
        <v>7169.251453</v>
      </c>
      <c r="F50" s="55">
        <v>6.279199</v>
      </c>
      <c r="G50" s="55">
        <v>156.617</v>
      </c>
      <c r="H50" s="55">
        <v>0.065967</v>
      </c>
      <c r="I50" s="53"/>
      <c r="J50" s="55">
        <v>2164.522998</v>
      </c>
      <c r="K50" s="55">
        <v>371.508</v>
      </c>
      <c r="L50" s="55"/>
      <c r="M50" s="55"/>
      <c r="N50" s="52">
        <f t="shared" si="12"/>
        <v>19262.057244</v>
      </c>
      <c r="O50" s="39">
        <v>-4299.742525</v>
      </c>
      <c r="P50" s="52">
        <f t="shared" si="8"/>
        <v>14962.314719</v>
      </c>
      <c r="Q50" s="38">
        <v>0</v>
      </c>
      <c r="R50" s="87">
        <f t="shared" si="9"/>
        <v>14962.314719</v>
      </c>
      <c r="S50" s="52">
        <f t="shared" si="10"/>
        <v>2.1238204001419447</v>
      </c>
    </row>
    <row r="51" spans="2:19" ht="15.75">
      <c r="B51" s="74"/>
      <c r="C51" s="85" t="s">
        <v>91</v>
      </c>
      <c r="D51" s="77">
        <v>14113.765</v>
      </c>
      <c r="E51" s="55">
        <v>3473.8845730000003</v>
      </c>
      <c r="F51" s="88">
        <v>49628.962</v>
      </c>
      <c r="G51" s="89">
        <v>709.428</v>
      </c>
      <c r="H51" s="88">
        <v>1330.77</v>
      </c>
      <c r="I51" s="53"/>
      <c r="J51" s="55">
        <v>69.99748</v>
      </c>
      <c r="K51" s="55"/>
      <c r="L51" s="55"/>
      <c r="M51" s="55"/>
      <c r="N51" s="52">
        <f t="shared" si="12"/>
        <v>69326.80705300001</v>
      </c>
      <c r="O51" s="38"/>
      <c r="P51" s="52">
        <f t="shared" si="8"/>
        <v>69326.80705300001</v>
      </c>
      <c r="Q51" s="38"/>
      <c r="R51" s="41">
        <f t="shared" si="9"/>
        <v>69326.80705300001</v>
      </c>
      <c r="S51" s="52">
        <f t="shared" si="10"/>
        <v>9.840568779701918</v>
      </c>
    </row>
    <row r="52" spans="2:19" ht="74.25" customHeight="1">
      <c r="B52" s="74"/>
      <c r="C52" s="63" t="s">
        <v>92</v>
      </c>
      <c r="D52" s="77">
        <v>493.161537</v>
      </c>
      <c r="E52" s="55"/>
      <c r="F52" s="53"/>
      <c r="G52" s="53"/>
      <c r="H52" s="53"/>
      <c r="I52" s="53"/>
      <c r="J52" s="55">
        <v>0.009511</v>
      </c>
      <c r="K52" s="55">
        <v>0.106</v>
      </c>
      <c r="L52" s="55"/>
      <c r="M52" s="55"/>
      <c r="N52" s="52">
        <f>SUM(D52:M52)</f>
        <v>493.277048</v>
      </c>
      <c r="O52" s="38"/>
      <c r="P52" s="52">
        <f t="shared" si="8"/>
        <v>493.277048</v>
      </c>
      <c r="Q52" s="38"/>
      <c r="R52" s="41">
        <f t="shared" si="9"/>
        <v>493.277048</v>
      </c>
      <c r="S52" s="52">
        <f t="shared" si="10"/>
        <v>0.07001803378282469</v>
      </c>
    </row>
    <row r="53" spans="2:19" ht="15.75">
      <c r="B53" s="74"/>
      <c r="C53" s="85" t="s">
        <v>93</v>
      </c>
      <c r="D53" s="77">
        <v>2199.537493</v>
      </c>
      <c r="E53" s="55">
        <v>741.545042</v>
      </c>
      <c r="F53" s="53">
        <v>0</v>
      </c>
      <c r="G53" s="53">
        <v>23.766</v>
      </c>
      <c r="H53" s="53">
        <v>0</v>
      </c>
      <c r="I53" s="53"/>
      <c r="J53" s="55">
        <v>399.028465</v>
      </c>
      <c r="K53" s="55">
        <v>0</v>
      </c>
      <c r="L53" s="55">
        <v>0.423148</v>
      </c>
      <c r="M53" s="55"/>
      <c r="N53" s="52">
        <f t="shared" si="12"/>
        <v>3364.3001479999994</v>
      </c>
      <c r="O53" s="38"/>
      <c r="P53" s="52">
        <f t="shared" si="8"/>
        <v>3364.3001479999994</v>
      </c>
      <c r="Q53" s="38"/>
      <c r="R53" s="41">
        <f t="shared" si="9"/>
        <v>3364.3001479999994</v>
      </c>
      <c r="S53" s="52">
        <f t="shared" si="10"/>
        <v>0.4775443787083037</v>
      </c>
    </row>
    <row r="54" spans="2:19" s="38" customFormat="1" ht="31.5" customHeight="1">
      <c r="B54" s="90"/>
      <c r="C54" s="91" t="s">
        <v>94</v>
      </c>
      <c r="D54" s="77">
        <v>552.98596</v>
      </c>
      <c r="E54" s="55">
        <v>0</v>
      </c>
      <c r="F54" s="53">
        <v>0</v>
      </c>
      <c r="G54" s="53"/>
      <c r="H54" s="53"/>
      <c r="I54" s="53"/>
      <c r="J54" s="55">
        <v>17.133778</v>
      </c>
      <c r="K54" s="52">
        <v>0</v>
      </c>
      <c r="L54" s="52"/>
      <c r="M54" s="55"/>
      <c r="N54" s="52">
        <f t="shared" si="12"/>
        <v>570.119738</v>
      </c>
      <c r="O54" s="39">
        <v>-201.43957999999998</v>
      </c>
      <c r="P54" s="52">
        <f t="shared" si="8"/>
        <v>368.680158</v>
      </c>
      <c r="R54" s="41">
        <f t="shared" si="9"/>
        <v>368.680158</v>
      </c>
      <c r="S54" s="52">
        <f t="shared" si="10"/>
        <v>0.052332172888573454</v>
      </c>
    </row>
    <row r="55" spans="2:19" ht="19.5" customHeight="1">
      <c r="B55" s="74"/>
      <c r="C55" s="72" t="s">
        <v>95</v>
      </c>
      <c r="D55" s="52">
        <f>SUM(D56:D57)</f>
        <v>2079.878396</v>
      </c>
      <c r="E55" s="52">
        <f>E56+E57</f>
        <v>6092.381301333334</v>
      </c>
      <c r="F55" s="54">
        <f aca="true" t="shared" si="14" ref="F55:M55">F56+F57</f>
        <v>3.276548</v>
      </c>
      <c r="G55" s="54">
        <f t="shared" si="14"/>
        <v>0.266571</v>
      </c>
      <c r="H55" s="54">
        <f t="shared" si="14"/>
        <v>0.087522</v>
      </c>
      <c r="I55" s="54">
        <f t="shared" si="14"/>
        <v>0</v>
      </c>
      <c r="J55" s="52">
        <f t="shared" si="14"/>
        <v>966.880056</v>
      </c>
      <c r="K55" s="52">
        <f t="shared" si="14"/>
        <v>0</v>
      </c>
      <c r="L55" s="55">
        <f t="shared" si="14"/>
        <v>0</v>
      </c>
      <c r="M55" s="52">
        <f t="shared" si="14"/>
        <v>1498.84056</v>
      </c>
      <c r="N55" s="52">
        <f t="shared" si="12"/>
        <v>10641.610954333333</v>
      </c>
      <c r="O55" s="52">
        <f>O56+O57</f>
        <v>-91.96788</v>
      </c>
      <c r="P55" s="52">
        <f t="shared" si="8"/>
        <v>10549.643074333333</v>
      </c>
      <c r="Q55" s="38">
        <f>Q56+Q57</f>
        <v>0</v>
      </c>
      <c r="R55" s="41">
        <f>P55+Q55</f>
        <v>10549.643074333333</v>
      </c>
      <c r="S55" s="52">
        <f t="shared" si="10"/>
        <v>1.4974653050863496</v>
      </c>
    </row>
    <row r="56" spans="2:19" ht="19.5" customHeight="1">
      <c r="B56" s="74"/>
      <c r="C56" s="85" t="s">
        <v>96</v>
      </c>
      <c r="D56" s="55">
        <v>1902.177818</v>
      </c>
      <c r="E56" s="77">
        <v>5973.804851333334</v>
      </c>
      <c r="F56" s="53">
        <v>3.276548</v>
      </c>
      <c r="G56" s="53">
        <v>0.266571</v>
      </c>
      <c r="H56" s="53">
        <v>0.087522</v>
      </c>
      <c r="I56" s="53"/>
      <c r="J56" s="55">
        <v>966.729147</v>
      </c>
      <c r="K56" s="55">
        <v>0</v>
      </c>
      <c r="L56" s="52">
        <v>0</v>
      </c>
      <c r="M56" s="77">
        <v>1498.84056</v>
      </c>
      <c r="N56" s="52">
        <f t="shared" si="12"/>
        <v>10345.183017333335</v>
      </c>
      <c r="O56" s="52">
        <v>-91.96788</v>
      </c>
      <c r="P56" s="52">
        <f t="shared" si="8"/>
        <v>10253.215137333334</v>
      </c>
      <c r="Q56" s="38"/>
      <c r="R56" s="41">
        <f t="shared" si="9"/>
        <v>10253.215137333334</v>
      </c>
      <c r="S56" s="52">
        <f t="shared" si="10"/>
        <v>1.455388947811687</v>
      </c>
    </row>
    <row r="57" spans="2:19" ht="19.5" customHeight="1">
      <c r="B57" s="74"/>
      <c r="C57" s="85" t="s">
        <v>97</v>
      </c>
      <c r="D57" s="55">
        <v>177.700578</v>
      </c>
      <c r="E57" s="77">
        <v>118.57645</v>
      </c>
      <c r="F57" s="83"/>
      <c r="G57" s="83">
        <v>0</v>
      </c>
      <c r="H57" s="83"/>
      <c r="I57" s="83"/>
      <c r="J57" s="55">
        <v>0.150909</v>
      </c>
      <c r="K57" s="52"/>
      <c r="L57" s="52"/>
      <c r="M57" s="77"/>
      <c r="N57" s="52">
        <f t="shared" si="12"/>
        <v>296.427937</v>
      </c>
      <c r="O57" s="38"/>
      <c r="P57" s="52">
        <f t="shared" si="8"/>
        <v>296.427937</v>
      </c>
      <c r="Q57" s="38">
        <v>0</v>
      </c>
      <c r="R57" s="41">
        <f t="shared" si="9"/>
        <v>296.427937</v>
      </c>
      <c r="S57" s="52">
        <f t="shared" si="10"/>
        <v>0.042076357274662884</v>
      </c>
    </row>
    <row r="58" spans="2:19" ht="23.25" customHeight="1">
      <c r="B58" s="74"/>
      <c r="C58" s="72" t="s">
        <v>77</v>
      </c>
      <c r="D58" s="73">
        <f>D59+D60</f>
        <v>2513.084226</v>
      </c>
      <c r="E58" s="73">
        <f>E59+E60</f>
        <v>3365.465252</v>
      </c>
      <c r="F58" s="73">
        <f>F59+F60</f>
        <v>0</v>
      </c>
      <c r="G58" s="73">
        <f>G59+G60</f>
        <v>0</v>
      </c>
      <c r="H58" s="73">
        <f>H59+H60</f>
        <v>0</v>
      </c>
      <c r="I58" s="83"/>
      <c r="J58" s="73">
        <f>J59+J60</f>
        <v>33.720996</v>
      </c>
      <c r="K58" s="52"/>
      <c r="L58" s="52">
        <f>L59+L60</f>
        <v>0</v>
      </c>
      <c r="M58" s="73">
        <f>M59+M60</f>
        <v>437.95050000000003</v>
      </c>
      <c r="N58" s="52">
        <f t="shared" si="12"/>
        <v>6350.220974</v>
      </c>
      <c r="O58" s="73">
        <f>O59+O60</f>
        <v>-81.08842</v>
      </c>
      <c r="P58" s="52">
        <f t="shared" si="8"/>
        <v>6269.132554</v>
      </c>
      <c r="Q58" s="73">
        <f>Q59+Q60</f>
        <v>-6269.132554</v>
      </c>
      <c r="R58" s="41">
        <f t="shared" si="9"/>
        <v>0</v>
      </c>
      <c r="S58" s="52">
        <f t="shared" si="10"/>
        <v>0</v>
      </c>
    </row>
    <row r="59" spans="2:19" ht="15.75">
      <c r="B59" s="74"/>
      <c r="C59" s="92" t="s">
        <v>98</v>
      </c>
      <c r="D59" s="93">
        <v>0</v>
      </c>
      <c r="E59" s="77">
        <v>0</v>
      </c>
      <c r="F59" s="83">
        <v>0</v>
      </c>
      <c r="G59" s="83">
        <v>0</v>
      </c>
      <c r="H59" s="83"/>
      <c r="I59" s="83">
        <v>0</v>
      </c>
      <c r="J59" s="77">
        <v>0</v>
      </c>
      <c r="K59" s="52"/>
      <c r="L59" s="52"/>
      <c r="M59" s="77"/>
      <c r="N59" s="94">
        <f t="shared" si="12"/>
        <v>0</v>
      </c>
      <c r="O59" s="38"/>
      <c r="P59" s="52">
        <f t="shared" si="8"/>
        <v>0</v>
      </c>
      <c r="Q59" s="38">
        <f>-P59</f>
        <v>0</v>
      </c>
      <c r="R59" s="41"/>
      <c r="S59" s="52">
        <f t="shared" si="10"/>
        <v>0</v>
      </c>
    </row>
    <row r="60" spans="2:19" ht="19.5" customHeight="1">
      <c r="B60" s="74"/>
      <c r="C60" s="92" t="s">
        <v>99</v>
      </c>
      <c r="D60" s="77">
        <v>2513.084226</v>
      </c>
      <c r="E60" s="77">
        <v>3365.465252</v>
      </c>
      <c r="F60" s="83">
        <v>0</v>
      </c>
      <c r="G60" s="83">
        <v>0</v>
      </c>
      <c r="H60" s="83"/>
      <c r="I60" s="83">
        <v>0</v>
      </c>
      <c r="J60" s="77">
        <v>33.720996</v>
      </c>
      <c r="K60" s="52"/>
      <c r="L60" s="52"/>
      <c r="M60" s="77">
        <v>437.95050000000003</v>
      </c>
      <c r="N60" s="52">
        <f t="shared" si="12"/>
        <v>6350.220974</v>
      </c>
      <c r="O60" s="39">
        <v>-81.08842</v>
      </c>
      <c r="P60" s="52">
        <f t="shared" si="8"/>
        <v>6269.132554</v>
      </c>
      <c r="Q60" s="38">
        <f>-P60</f>
        <v>-6269.132554</v>
      </c>
      <c r="R60" s="41">
        <f t="shared" si="9"/>
        <v>0</v>
      </c>
      <c r="S60" s="52">
        <f t="shared" si="10"/>
        <v>0</v>
      </c>
    </row>
    <row r="61" spans="2:19" ht="34.5" customHeight="1">
      <c r="B61" s="74"/>
      <c r="C61" s="95" t="s">
        <v>100</v>
      </c>
      <c r="D61" s="77">
        <v>-668.259186</v>
      </c>
      <c r="E61" s="77">
        <v>-191.600769</v>
      </c>
      <c r="F61" s="83">
        <v>-26.95898</v>
      </c>
      <c r="G61" s="83">
        <v>-16.996</v>
      </c>
      <c r="H61" s="83">
        <v>-21.652</v>
      </c>
      <c r="I61" s="83"/>
      <c r="J61" s="83">
        <v>-14.071933</v>
      </c>
      <c r="K61" s="52"/>
      <c r="L61" s="77">
        <v>-0.101977</v>
      </c>
      <c r="M61" s="77"/>
      <c r="N61" s="52">
        <f t="shared" si="12"/>
        <v>-939.640845</v>
      </c>
      <c r="O61" s="38"/>
      <c r="P61" s="52">
        <f t="shared" si="8"/>
        <v>-939.640845</v>
      </c>
      <c r="Q61" s="38"/>
      <c r="R61" s="41">
        <f t="shared" si="9"/>
        <v>-939.640845</v>
      </c>
      <c r="S61" s="52">
        <f t="shared" si="10"/>
        <v>-0.133376982966643</v>
      </c>
    </row>
    <row r="62" spans="3:19" ht="12" customHeight="1">
      <c r="C62" s="95"/>
      <c r="D62" s="77"/>
      <c r="E62" s="77"/>
      <c r="F62" s="83"/>
      <c r="G62" s="83"/>
      <c r="H62" s="83"/>
      <c r="I62" s="83"/>
      <c r="J62" s="47"/>
      <c r="K62" s="52"/>
      <c r="L62" s="77"/>
      <c r="M62" s="77"/>
      <c r="N62" s="52"/>
      <c r="O62" s="38"/>
      <c r="P62" s="52"/>
      <c r="Q62" s="38"/>
      <c r="R62" s="41"/>
      <c r="S62" s="52"/>
    </row>
    <row r="63" spans="3:19" ht="43.5" customHeight="1" thickBot="1">
      <c r="C63" s="96" t="s">
        <v>101</v>
      </c>
      <c r="D63" s="97">
        <f aca="true" t="shared" si="15" ref="D63:M63">D15-D41</f>
        <v>-6453.726670000004</v>
      </c>
      <c r="E63" s="97">
        <f t="shared" si="15"/>
        <v>2301.6344699999827</v>
      </c>
      <c r="F63" s="98">
        <f t="shared" si="15"/>
        <v>303.50012000000424</v>
      </c>
      <c r="G63" s="98">
        <f t="shared" si="15"/>
        <v>439.63145099999997</v>
      </c>
      <c r="H63" s="98">
        <f t="shared" si="15"/>
        <v>-902.8727289999988</v>
      </c>
      <c r="I63" s="98">
        <f t="shared" si="15"/>
        <v>0</v>
      </c>
      <c r="J63" s="97">
        <f t="shared" si="15"/>
        <v>3242.2432260000023</v>
      </c>
      <c r="K63" s="97">
        <f t="shared" si="15"/>
        <v>31.844220999999948</v>
      </c>
      <c r="L63" s="97">
        <f t="shared" si="15"/>
        <v>-73.83608399999991</v>
      </c>
      <c r="M63" s="97">
        <f t="shared" si="15"/>
        <v>204.40373000000045</v>
      </c>
      <c r="N63" s="99">
        <f>SUM(D63:M63)</f>
        <v>-907.1782650000127</v>
      </c>
      <c r="O63" s="100">
        <f>O15-O41</f>
        <v>0</v>
      </c>
      <c r="P63" s="97">
        <f>P15-P41</f>
        <v>-907.1782650000532</v>
      </c>
      <c r="Q63" s="97">
        <f>Q15-Q41</f>
        <v>6241.149262</v>
      </c>
      <c r="R63" s="101">
        <f>R15-R41</f>
        <v>5333.970996999968</v>
      </c>
      <c r="S63" s="102">
        <f>R63/$R$7*100</f>
        <v>0.7571286014194418</v>
      </c>
    </row>
    <row r="64" ht="19.5" customHeight="1" thickTop="1"/>
  </sheetData>
  <sheetProtection/>
  <mergeCells count="7">
    <mergeCell ref="R13:R14"/>
    <mergeCell ref="S13:S14"/>
    <mergeCell ref="O2:S2"/>
    <mergeCell ref="C3:S3"/>
    <mergeCell ref="C4:S4"/>
    <mergeCell ref="C5:S5"/>
    <mergeCell ref="R9:S12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2" r:id="rId1"/>
  <headerFooter alignWithMargins="0">
    <oddFooter>&amp;L&amp;D   &amp;T&amp;C&amp;F</oddFooter>
  </headerFooter>
  <rowBreaks count="1" manualBreakCount="1">
    <brk id="40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74608387</cp:lastModifiedBy>
  <cp:lastPrinted>2015-12-28T14:33:09Z</cp:lastPrinted>
  <dcterms:created xsi:type="dcterms:W3CDTF">2015-12-28T07:35:23Z</dcterms:created>
  <dcterms:modified xsi:type="dcterms:W3CDTF">2016-01-05T10:58:20Z</dcterms:modified>
  <cp:category/>
  <cp:version/>
  <cp:contentType/>
  <cp:contentStatus/>
</cp:coreProperties>
</file>