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septembr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septembrie 2017'!$B$2:$R$68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septembrie 2017'!$12:$17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<sst xmlns="http://schemas.openxmlformats.org/spreadsheetml/2006/main" count="111" uniqueCount="103">
  <si>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CONSOLIDAT </t>
  </si>
  <si>
    <t>Realizări 01.01 - 30.09.2017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</si>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</sst>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"/>
    <numFmt numFmtId="168" formatCode="#,##0.00000"/>
    <numFmt numFmtId="169" formatCode="#,##0.000000"/>
    <numFmt numFmtId="170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2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4" fontId="26" fillId="33" borderId="0" xfId="0" applyNumberFormat="1" applyFont="1" applyFill="1" applyAlignment="1" applyProtection="1">
      <alignment horizontal="right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7" fontId="21" fillId="33" borderId="0" xfId="0" applyNumberFormat="1" applyFont="1" applyFill="1" applyBorder="1" applyAlignment="1" applyProtection="1">
      <alignment horizontal="center"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4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27" fillId="33" borderId="0" xfId="0" applyNumberFormat="1" applyFont="1" applyFill="1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4" fontId="21" fillId="33" borderId="0" xfId="0" applyNumberFormat="1" applyFont="1" applyFill="1" applyAlignment="1" applyProtection="1">
      <alignment horizontal="center"/>
      <protection locked="0"/>
    </xf>
    <xf numFmtId="4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4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8" fillId="33" borderId="0" xfId="0" applyNumberFormat="1" applyFont="1" applyFill="1" applyAlignment="1" applyProtection="1">
      <alignment horizontal="center"/>
      <protection locked="0"/>
    </xf>
    <xf numFmtId="4" fontId="18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7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4" fontId="20" fillId="33" borderId="0" xfId="0" applyNumberFormat="1" applyFont="1" applyFill="1" applyBorder="1" applyAlignment="1" applyProtection="1">
      <alignment/>
      <protection locked="0"/>
    </xf>
    <xf numFmtId="168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9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70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horizontal="right"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septembrie%20%202017%20-%20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septembrie in luna"/>
      <sheetName val=" septembrie 2017"/>
      <sheetName val="UAT septembrie 2017"/>
      <sheetName val=" consolidari septembrie"/>
      <sheetName val=" august 2017 (valori)"/>
      <sheetName val="UAT august 2017 (valori)"/>
      <sheetName val="Sinteza - An 2"/>
      <sheetName val="2016 - 2017"/>
      <sheetName val="Sinteza-anexa program 9 luni "/>
      <sheetName val="program 9 luni .%.exec "/>
      <sheetName val="BGC trim. 29.09.2017 (Liliana)"/>
      <sheetName val="Sinteza - Anexa executie progam"/>
      <sheetName val="progr.%.exec"/>
      <sheetName val="dob_trez"/>
      <sheetName val="SPECIAL_CNAIR"/>
      <sheetName val="CNAIR_ex"/>
      <sheetName val="septembrie 2016"/>
      <sheetName val="septembrie 2016 leg"/>
      <sheetName val="bgc 2010-2020"/>
      <sheetName val="progr.%.exec (2)"/>
      <sheetName val="Program 2017-executie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R70"/>
  <sheetViews>
    <sheetView showZeros="0" tabSelected="1" zoomScale="78" zoomScaleNormal="78" zoomScaleSheetLayoutView="75" zoomScalePageLayoutView="0" workbookViewId="0" topLeftCell="A1">
      <pane xSplit="2" ySplit="15" topLeftCell="F62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Q71" sqref="Q71"/>
    </sheetView>
  </sheetViews>
  <sheetFormatPr defaultColWidth="9.140625" defaultRowHeight="19.5" customHeight="1" outlineLevelRow="1"/>
  <cols>
    <col min="1" max="1" width="3.8515625" style="5" customWidth="1"/>
    <col min="2" max="2" width="52.140625" style="9" customWidth="1"/>
    <col min="3" max="3" width="21.140625" style="9" customWidth="1"/>
    <col min="4" max="4" width="15.7109375" style="9" customWidth="1"/>
    <col min="5" max="5" width="17.00390625" style="35" customWidth="1"/>
    <col min="6" max="6" width="13.8515625" style="35" customWidth="1"/>
    <col min="7" max="7" width="16.8515625" style="35" customWidth="1"/>
    <col min="8" max="8" width="16.28125" style="35" customWidth="1"/>
    <col min="9" max="9" width="15.8515625" style="9" customWidth="1"/>
    <col min="10" max="10" width="13.28125" style="9" customWidth="1"/>
    <col min="11" max="11" width="14.140625" style="9" customWidth="1"/>
    <col min="12" max="12" width="13.7109375" style="9" customWidth="1"/>
    <col min="13" max="13" width="12.140625" style="10" customWidth="1"/>
    <col min="14" max="14" width="12.421875" style="9" customWidth="1"/>
    <col min="15" max="15" width="12.7109375" style="10" customWidth="1"/>
    <col min="16" max="16" width="10.421875" style="9" customWidth="1"/>
    <col min="17" max="17" width="15.7109375" style="11" customWidth="1"/>
    <col min="18" max="18" width="9.57421875" style="12" customWidth="1"/>
    <col min="19" max="16384" width="8.8515625" style="5" customWidth="1"/>
  </cols>
  <sheetData>
    <row r="1" spans="2:9" ht="23.25" customHeight="1">
      <c r="B1" s="4"/>
      <c r="C1" s="5"/>
      <c r="D1" s="5"/>
      <c r="E1" s="6"/>
      <c r="F1" s="6"/>
      <c r="G1" s="6"/>
      <c r="H1" s="7"/>
      <c r="I1" s="8"/>
    </row>
    <row r="2" spans="2:18" ht="15" customHeight="1">
      <c r="B2" s="13"/>
      <c r="C2" s="14"/>
      <c r="D2" s="15"/>
      <c r="E2" s="16"/>
      <c r="F2" s="16"/>
      <c r="G2" s="16"/>
      <c r="H2" s="16"/>
      <c r="I2" s="14"/>
      <c r="J2" s="17"/>
      <c r="K2" s="15"/>
      <c r="L2" s="5"/>
      <c r="M2" s="18"/>
      <c r="N2" s="19"/>
      <c r="O2" s="19"/>
      <c r="P2" s="19"/>
      <c r="Q2" s="19"/>
      <c r="R2" s="19"/>
    </row>
    <row r="3" spans="2:18" ht="22.5" customHeight="1" outlineLevel="1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5" outlineLevel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ht="15" outlineLevel="1">
      <c r="B5" s="22"/>
      <c r="C5" s="23"/>
      <c r="D5" s="24"/>
      <c r="E5" s="24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ht="15" outlineLevel="1">
      <c r="B6" s="25"/>
      <c r="C6" s="24"/>
      <c r="D6" s="24"/>
      <c r="E6" s="24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8" ht="15" outlineLevel="1">
      <c r="B7" s="25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2:18" ht="17.25" outlineLevel="1">
      <c r="B8" s="27"/>
      <c r="C8" s="24"/>
      <c r="D8" s="24"/>
      <c r="E8" s="28"/>
      <c r="F8" s="29"/>
      <c r="G8" s="24"/>
      <c r="H8" s="25"/>
      <c r="I8" s="28"/>
      <c r="J8" s="30"/>
      <c r="K8" s="31"/>
      <c r="L8" s="25"/>
      <c r="M8" s="25"/>
      <c r="N8" s="25"/>
      <c r="O8" s="25"/>
      <c r="P8" s="25"/>
      <c r="Q8" s="25"/>
      <c r="R8" s="25"/>
    </row>
    <row r="9" spans="2:13" ht="24" customHeight="1" outlineLevel="1">
      <c r="B9" s="33"/>
      <c r="C9" s="24"/>
      <c r="D9" s="34"/>
      <c r="F9" s="36"/>
      <c r="G9" s="37"/>
      <c r="J9" s="38"/>
      <c r="K9" s="39"/>
      <c r="L9" s="40"/>
      <c r="M9" s="12"/>
    </row>
    <row r="10" spans="2:18" ht="15.75" customHeight="1" outlineLevel="1">
      <c r="B10" s="41"/>
      <c r="C10" s="34"/>
      <c r="D10" s="34"/>
      <c r="E10" s="34"/>
      <c r="F10" s="38"/>
      <c r="G10" s="34"/>
      <c r="H10" s="34"/>
      <c r="I10" s="42"/>
      <c r="J10" s="43"/>
      <c r="K10" s="43"/>
      <c r="L10" s="44"/>
      <c r="M10" s="45"/>
      <c r="N10" s="44"/>
      <c r="O10" s="44"/>
      <c r="P10" s="10" t="s">
        <v>2</v>
      </c>
      <c r="Q10" s="46">
        <v>837100</v>
      </c>
      <c r="R10" s="47"/>
    </row>
    <row r="11" spans="2:18" ht="17.25" outlineLevel="1">
      <c r="B11" s="48"/>
      <c r="C11" s="49"/>
      <c r="D11" s="49"/>
      <c r="E11" s="50"/>
      <c r="F11" s="51"/>
      <c r="G11" s="52"/>
      <c r="H11" s="53"/>
      <c r="I11" s="47"/>
      <c r="J11" s="5"/>
      <c r="K11" s="5"/>
      <c r="L11" s="32"/>
      <c r="M11" s="17"/>
      <c r="N11" s="54"/>
      <c r="O11" s="55"/>
      <c r="P11" s="54"/>
      <c r="Q11" s="56"/>
      <c r="R11" s="57" t="s">
        <v>3</v>
      </c>
    </row>
    <row r="12" spans="2:18" ht="15">
      <c r="B12" s="58"/>
      <c r="C12" s="59" t="s">
        <v>4</v>
      </c>
      <c r="D12" s="59" t="s">
        <v>4</v>
      </c>
      <c r="E12" s="60" t="s">
        <v>4</v>
      </c>
      <c r="F12" s="60" t="s">
        <v>4</v>
      </c>
      <c r="G12" s="60" t="s">
        <v>5</v>
      </c>
      <c r="H12" s="60" t="s">
        <v>6</v>
      </c>
      <c r="I12" s="59" t="s">
        <v>4</v>
      </c>
      <c r="J12" s="59" t="s">
        <v>7</v>
      </c>
      <c r="K12" s="59" t="s">
        <v>8</v>
      </c>
      <c r="L12" s="59" t="s">
        <v>8</v>
      </c>
      <c r="M12" s="61" t="s">
        <v>9</v>
      </c>
      <c r="N12" s="59" t="s">
        <v>10</v>
      </c>
      <c r="O12" s="62" t="s">
        <v>9</v>
      </c>
      <c r="P12" s="59" t="s">
        <v>11</v>
      </c>
      <c r="Q12" s="63" t="s">
        <v>12</v>
      </c>
      <c r="R12" s="63"/>
    </row>
    <row r="13" spans="2:18" ht="19.5" customHeight="1">
      <c r="B13" s="32"/>
      <c r="C13" s="64" t="s">
        <v>13</v>
      </c>
      <c r="D13" s="64" t="s">
        <v>14</v>
      </c>
      <c r="E13" s="65" t="s">
        <v>15</v>
      </c>
      <c r="F13" s="65" t="s">
        <v>16</v>
      </c>
      <c r="G13" s="65" t="s">
        <v>17</v>
      </c>
      <c r="H13" s="65" t="s">
        <v>18</v>
      </c>
      <c r="I13" s="64" t="s">
        <v>19</v>
      </c>
      <c r="J13" s="64" t="s">
        <v>18</v>
      </c>
      <c r="K13" s="64" t="s">
        <v>20</v>
      </c>
      <c r="L13" s="64" t="s">
        <v>21</v>
      </c>
      <c r="M13" s="66"/>
      <c r="N13" s="64" t="s">
        <v>22</v>
      </c>
      <c r="O13" s="67" t="s">
        <v>23</v>
      </c>
      <c r="P13" s="68" t="s">
        <v>24</v>
      </c>
      <c r="Q13" s="69"/>
      <c r="R13" s="69"/>
    </row>
    <row r="14" spans="2:18" ht="15.75" customHeight="1">
      <c r="B14" s="32"/>
      <c r="C14" s="64" t="s">
        <v>25</v>
      </c>
      <c r="D14" s="64" t="s">
        <v>26</v>
      </c>
      <c r="E14" s="65" t="s">
        <v>27</v>
      </c>
      <c r="F14" s="65" t="s">
        <v>28</v>
      </c>
      <c r="G14" s="65" t="s">
        <v>29</v>
      </c>
      <c r="H14" s="65" t="s">
        <v>30</v>
      </c>
      <c r="I14" s="64" t="s">
        <v>31</v>
      </c>
      <c r="J14" s="64" t="s">
        <v>32</v>
      </c>
      <c r="K14" s="64" t="s">
        <v>33</v>
      </c>
      <c r="L14" s="64" t="s">
        <v>34</v>
      </c>
      <c r="M14" s="66"/>
      <c r="N14" s="64" t="s">
        <v>35</v>
      </c>
      <c r="O14" s="67" t="s">
        <v>36</v>
      </c>
      <c r="P14" s="68" t="s">
        <v>37</v>
      </c>
      <c r="Q14" s="69"/>
      <c r="R14" s="69"/>
    </row>
    <row r="15" spans="2:18" ht="15">
      <c r="B15" s="70"/>
      <c r="C15" s="71"/>
      <c r="D15" s="64" t="s">
        <v>38</v>
      </c>
      <c r="E15" s="65" t="s">
        <v>39</v>
      </c>
      <c r="F15" s="65" t="s">
        <v>40</v>
      </c>
      <c r="G15" s="65" t="s">
        <v>41</v>
      </c>
      <c r="H15" s="65"/>
      <c r="I15" s="64" t="s">
        <v>42</v>
      </c>
      <c r="J15" s="64" t="s">
        <v>43</v>
      </c>
      <c r="K15" s="64"/>
      <c r="L15" s="64" t="s">
        <v>44</v>
      </c>
      <c r="M15" s="66"/>
      <c r="N15" s="64" t="s">
        <v>45</v>
      </c>
      <c r="O15" s="66" t="s">
        <v>46</v>
      </c>
      <c r="P15" s="68" t="s">
        <v>47</v>
      </c>
      <c r="Q15" s="69"/>
      <c r="R15" s="69"/>
    </row>
    <row r="16" spans="2:18" ht="15.75" customHeight="1">
      <c r="B16" s="54"/>
      <c r="C16" s="5"/>
      <c r="D16" s="64" t="s">
        <v>48</v>
      </c>
      <c r="E16" s="65"/>
      <c r="F16" s="65"/>
      <c r="G16" s="65" t="s">
        <v>49</v>
      </c>
      <c r="H16" s="65"/>
      <c r="I16" s="64" t="s">
        <v>50</v>
      </c>
      <c r="J16" s="64"/>
      <c r="K16" s="64"/>
      <c r="L16" s="64" t="s">
        <v>51</v>
      </c>
      <c r="M16" s="66"/>
      <c r="N16" s="64"/>
      <c r="O16" s="66"/>
      <c r="P16" s="68"/>
      <c r="Q16" s="72" t="s">
        <v>52</v>
      </c>
      <c r="R16" s="73" t="s">
        <v>53</v>
      </c>
    </row>
    <row r="17" spans="2:18" ht="51" customHeight="1">
      <c r="B17" s="74"/>
      <c r="C17" s="5"/>
      <c r="D17" s="75"/>
      <c r="E17" s="75"/>
      <c r="F17" s="75"/>
      <c r="G17" s="65" t="s">
        <v>54</v>
      </c>
      <c r="H17" s="65"/>
      <c r="I17" s="76" t="s">
        <v>55</v>
      </c>
      <c r="J17" s="64"/>
      <c r="K17" s="64"/>
      <c r="L17" s="76" t="s">
        <v>56</v>
      </c>
      <c r="M17" s="66"/>
      <c r="N17" s="64"/>
      <c r="O17" s="66"/>
      <c r="P17" s="68"/>
      <c r="Q17" s="72"/>
      <c r="R17" s="73"/>
    </row>
    <row r="18" spans="2:18" ht="14.25" customHeight="1">
      <c r="B18" s="74"/>
      <c r="C18" s="5"/>
      <c r="D18" s="75"/>
      <c r="E18" s="75"/>
      <c r="F18" s="75"/>
      <c r="G18" s="65"/>
      <c r="H18" s="65"/>
      <c r="I18" s="76"/>
      <c r="J18" s="64"/>
      <c r="K18" s="64"/>
      <c r="L18" s="76"/>
      <c r="M18" s="66"/>
      <c r="N18" s="64"/>
      <c r="O18" s="66"/>
      <c r="P18" s="68"/>
      <c r="Q18" s="77"/>
      <c r="R18" s="78"/>
    </row>
    <row r="19" spans="2:18" ht="18" customHeight="1" thickBot="1">
      <c r="B19" s="140"/>
      <c r="C19" s="86"/>
      <c r="D19" s="141"/>
      <c r="E19" s="141"/>
      <c r="F19" s="141"/>
      <c r="G19" s="142"/>
      <c r="H19" s="142"/>
      <c r="I19" s="143"/>
      <c r="J19" s="144"/>
      <c r="K19" s="144"/>
      <c r="L19" s="143"/>
      <c r="M19" s="145"/>
      <c r="N19" s="144"/>
      <c r="O19" s="145"/>
      <c r="P19" s="146"/>
      <c r="Q19" s="136"/>
      <c r="R19" s="147"/>
    </row>
    <row r="20" spans="2:18" s="87" customFormat="1" ht="30.75" customHeight="1" thickTop="1">
      <c r="B20" s="2" t="s">
        <v>57</v>
      </c>
      <c r="C20" s="1">
        <f>C21+C37+C38+C39+C40+C41+C42++C43+C44</f>
        <v>78698.22700000001</v>
      </c>
      <c r="D20" s="1">
        <f aca="true" t="shared" si="0" ref="D20:I20">D21+D37+D38+D39+D40+D41+D42++D43+D44</f>
        <v>54375.516109</v>
      </c>
      <c r="E20" s="1">
        <f t="shared" si="0"/>
        <v>42700.014</v>
      </c>
      <c r="F20" s="1">
        <f t="shared" si="0"/>
        <v>1639.037628</v>
      </c>
      <c r="G20" s="1">
        <f t="shared" si="0"/>
        <v>20103.674</v>
      </c>
      <c r="H20" s="1">
        <f t="shared" si="0"/>
        <v>0</v>
      </c>
      <c r="I20" s="1">
        <f t="shared" si="0"/>
        <v>17220.935000000005</v>
      </c>
      <c r="J20" s="1">
        <f>J21+J37+J38+J39+J40+J41+J42++J43+J44</f>
        <v>130.248</v>
      </c>
      <c r="K20" s="1">
        <f>K21+K37+K38+K39+K40+K41+K42++K43+K44</f>
        <v>88.763223</v>
      </c>
      <c r="L20" s="88">
        <f>L21+L37+L38+L39+L40+L41+L42++L43+L44</f>
        <v>2348.36215</v>
      </c>
      <c r="M20" s="89">
        <f>SUM(C20:L20)</f>
        <v>217304.77710999997</v>
      </c>
      <c r="N20" s="90">
        <f>N21+N37+N38+N41+N39</f>
        <v>-36650.73463554001</v>
      </c>
      <c r="O20" s="89">
        <f aca="true" t="shared" si="1" ref="O20:O42">M20+N20</f>
        <v>180654.04247445997</v>
      </c>
      <c r="P20" s="90">
        <f>P21+P37+P38+P41+P43</f>
        <v>-216.088</v>
      </c>
      <c r="Q20" s="91">
        <f>O20+P20</f>
        <v>180437.95447445998</v>
      </c>
      <c r="R20" s="89">
        <f>Q20/$Q$10*100</f>
        <v>21.555125370261617</v>
      </c>
    </row>
    <row r="21" spans="2:18" s="93" customFormat="1" ht="18.75" customHeight="1">
      <c r="B21" s="77" t="s">
        <v>58</v>
      </c>
      <c r="C21" s="1">
        <f>C22+C35+C36</f>
        <v>71782.357</v>
      </c>
      <c r="D21" s="1">
        <f>D22+D35+D36</f>
        <v>47633.331999999995</v>
      </c>
      <c r="E21" s="88">
        <f>E22+E35+E36</f>
        <v>32486.270000000004</v>
      </c>
      <c r="F21" s="88">
        <f>F22+F35+F36</f>
        <v>1639.036</v>
      </c>
      <c r="G21" s="88">
        <f>G22+G35+G36</f>
        <v>19248.725</v>
      </c>
      <c r="H21" s="88"/>
      <c r="I21" s="1">
        <f>I22+I35+I36</f>
        <v>8620.829</v>
      </c>
      <c r="J21" s="1"/>
      <c r="K21" s="92">
        <f>K22+K35+K36</f>
        <v>88.763223</v>
      </c>
      <c r="L21" s="92">
        <f>L22+L35+L36</f>
        <v>1117.2515700000001</v>
      </c>
      <c r="M21" s="1">
        <f>SUM(C21:L21)</f>
        <v>182616.56379299998</v>
      </c>
      <c r="N21" s="1">
        <f>N22+N35+N36</f>
        <v>-10179.88905554</v>
      </c>
      <c r="O21" s="92">
        <f t="shared" si="1"/>
        <v>172436.67473745998</v>
      </c>
      <c r="P21" s="1">
        <f>P22+P35+P36</f>
        <v>0</v>
      </c>
      <c r="Q21" s="80">
        <f aca="true" t="shared" si="2" ref="Q21:Q42">O21+P21</f>
        <v>172436.67473745998</v>
      </c>
      <c r="R21" s="92">
        <f aca="true" t="shared" si="3" ref="R21:R44">Q21/$Q$10*100</f>
        <v>20.59929216789631</v>
      </c>
    </row>
    <row r="22" spans="2:18" ht="28.5" customHeight="1">
      <c r="B22" s="94" t="s">
        <v>59</v>
      </c>
      <c r="C22" s="95">
        <f>C23+C27+C28+C33+C34</f>
        <v>62583.237</v>
      </c>
      <c r="D22" s="95">
        <f>D23+D27+D28+D33+D34</f>
        <v>37633.312</v>
      </c>
      <c r="E22" s="96">
        <f aca="true" t="shared" si="4" ref="E22:L22">E23+E27+E28+E33+E34</f>
        <v>0</v>
      </c>
      <c r="F22" s="96">
        <f t="shared" si="4"/>
        <v>0</v>
      </c>
      <c r="G22" s="97">
        <f t="shared" si="4"/>
        <v>1735.407</v>
      </c>
      <c r="H22" s="96">
        <f t="shared" si="4"/>
        <v>0</v>
      </c>
      <c r="I22" s="95">
        <f>I23+I27+I28+I33+I34</f>
        <v>1500.4520000000002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95">
        <f>SUM(C22:L22)</f>
        <v>103452.40800000001</v>
      </c>
      <c r="N22" s="3">
        <f>N23+N27+N28+N33+N34</f>
        <v>0</v>
      </c>
      <c r="O22" s="95">
        <f t="shared" si="1"/>
        <v>103452.40800000001</v>
      </c>
      <c r="P22" s="3">
        <f>P23+P27+P28+P33+P34</f>
        <v>0</v>
      </c>
      <c r="Q22" s="98">
        <f t="shared" si="2"/>
        <v>103452.40800000001</v>
      </c>
      <c r="R22" s="95">
        <f t="shared" si="3"/>
        <v>12.358428861545814</v>
      </c>
    </row>
    <row r="23" spans="2:18" ht="33.75" customHeight="1">
      <c r="B23" s="99" t="s">
        <v>60</v>
      </c>
      <c r="C23" s="95">
        <f aca="true" t="shared" si="5" ref="C23:H23">C24+C25+C26</f>
        <v>18906.282999999996</v>
      </c>
      <c r="D23" s="95">
        <f>D24+D25+D26</f>
        <v>15394.007000000001</v>
      </c>
      <c r="E23" s="96">
        <f t="shared" si="5"/>
        <v>0</v>
      </c>
      <c r="F23" s="96">
        <f t="shared" si="5"/>
        <v>0</v>
      </c>
      <c r="G23" s="96">
        <f t="shared" si="5"/>
        <v>0</v>
      </c>
      <c r="H23" s="96">
        <f t="shared" si="5"/>
        <v>0</v>
      </c>
      <c r="I23" s="3"/>
      <c r="J23" s="3">
        <f>J24+J25+J26</f>
        <v>0</v>
      </c>
      <c r="K23" s="83">
        <f>K24+K25+K26</f>
        <v>0</v>
      </c>
      <c r="L23" s="3">
        <f>L24+L25+L26</f>
        <v>0</v>
      </c>
      <c r="M23" s="95">
        <f aca="true" t="shared" si="6" ref="M23:M42">SUM(C23:L23)</f>
        <v>34300.28999999999</v>
      </c>
      <c r="N23" s="3">
        <f>N24+N25+N26</f>
        <v>0</v>
      </c>
      <c r="O23" s="95">
        <f t="shared" si="1"/>
        <v>34300.28999999999</v>
      </c>
      <c r="P23" s="3">
        <f>P24+P25+P26</f>
        <v>0</v>
      </c>
      <c r="Q23" s="98">
        <f t="shared" si="2"/>
        <v>34300.28999999999</v>
      </c>
      <c r="R23" s="95">
        <f>Q23/$Q$10*100</f>
        <v>4.097514036554772</v>
      </c>
    </row>
    <row r="24" spans="2:18" ht="22.5" customHeight="1">
      <c r="B24" s="100" t="s">
        <v>61</v>
      </c>
      <c r="C24" s="83">
        <v>10610.701</v>
      </c>
      <c r="D24" s="83">
        <v>26.172</v>
      </c>
      <c r="E24" s="96"/>
      <c r="F24" s="96"/>
      <c r="G24" s="96"/>
      <c r="H24" s="96"/>
      <c r="I24" s="95"/>
      <c r="J24" s="83"/>
      <c r="K24" s="83"/>
      <c r="L24" s="83"/>
      <c r="M24" s="95">
        <f t="shared" si="6"/>
        <v>10636.873</v>
      </c>
      <c r="N24" s="83"/>
      <c r="O24" s="95">
        <f t="shared" si="1"/>
        <v>10636.873</v>
      </c>
      <c r="P24" s="83"/>
      <c r="Q24" s="98">
        <f t="shared" si="2"/>
        <v>10636.873</v>
      </c>
      <c r="R24" s="95">
        <f>Q24/$Q$10*100</f>
        <v>1.2706812806116354</v>
      </c>
    </row>
    <row r="25" spans="2:18" ht="30" customHeight="1">
      <c r="B25" s="100" t="s">
        <v>62</v>
      </c>
      <c r="C25" s="83">
        <v>6909.9919999999975</v>
      </c>
      <c r="D25" s="83">
        <v>15357.400000000001</v>
      </c>
      <c r="E25" s="85"/>
      <c r="F25" s="85"/>
      <c r="G25" s="85"/>
      <c r="H25" s="85"/>
      <c r="I25" s="95"/>
      <c r="J25" s="83"/>
      <c r="K25" s="83"/>
      <c r="L25" s="83"/>
      <c r="M25" s="95">
        <f t="shared" si="6"/>
        <v>22267.392</v>
      </c>
      <c r="N25" s="83"/>
      <c r="O25" s="95">
        <f t="shared" si="1"/>
        <v>22267.392</v>
      </c>
      <c r="P25" s="83"/>
      <c r="Q25" s="98">
        <f t="shared" si="2"/>
        <v>22267.392</v>
      </c>
      <c r="R25" s="95">
        <f>Q25/$Q$10*100</f>
        <v>2.660063552741608</v>
      </c>
    </row>
    <row r="26" spans="2:18" ht="36" customHeight="1">
      <c r="B26" s="101" t="s">
        <v>63</v>
      </c>
      <c r="C26" s="83">
        <v>1385.5900000000001</v>
      </c>
      <c r="D26" s="83">
        <v>10.435</v>
      </c>
      <c r="E26" s="85"/>
      <c r="F26" s="85"/>
      <c r="G26" s="85"/>
      <c r="H26" s="85"/>
      <c r="I26" s="95"/>
      <c r="J26" s="83"/>
      <c r="K26" s="83"/>
      <c r="L26" s="83"/>
      <c r="M26" s="95">
        <f t="shared" si="6"/>
        <v>1396.025</v>
      </c>
      <c r="N26" s="83"/>
      <c r="O26" s="95">
        <f t="shared" si="1"/>
        <v>1396.025</v>
      </c>
      <c r="P26" s="83"/>
      <c r="Q26" s="98">
        <f t="shared" si="2"/>
        <v>1396.025</v>
      </c>
      <c r="R26" s="95">
        <f t="shared" si="3"/>
        <v>0.1667692032015291</v>
      </c>
    </row>
    <row r="27" spans="2:18" ht="23.25" customHeight="1">
      <c r="B27" s="99" t="s">
        <v>64</v>
      </c>
      <c r="C27" s="83">
        <v>93.375</v>
      </c>
      <c r="D27" s="83">
        <v>4496.793</v>
      </c>
      <c r="E27" s="96"/>
      <c r="F27" s="96"/>
      <c r="G27" s="96"/>
      <c r="H27" s="96"/>
      <c r="I27" s="95"/>
      <c r="J27" s="83"/>
      <c r="K27" s="83"/>
      <c r="L27" s="83"/>
      <c r="M27" s="95">
        <f t="shared" si="6"/>
        <v>4590.168</v>
      </c>
      <c r="N27" s="83"/>
      <c r="O27" s="95">
        <f t="shared" si="1"/>
        <v>4590.168</v>
      </c>
      <c r="P27" s="83"/>
      <c r="Q27" s="98">
        <f t="shared" si="2"/>
        <v>4590.168</v>
      </c>
      <c r="R27" s="95">
        <f t="shared" si="3"/>
        <v>0.5483416557161629</v>
      </c>
    </row>
    <row r="28" spans="2:18" ht="36.75" customHeight="1">
      <c r="B28" s="102" t="s">
        <v>65</v>
      </c>
      <c r="C28" s="82">
        <f>SUM(C29:C32)</f>
        <v>42771.304000000004</v>
      </c>
      <c r="D28" s="82">
        <f aca="true" t="shared" si="7" ref="D28:L28">D29+D30+D31+D32</f>
        <v>17604.722999999998</v>
      </c>
      <c r="E28" s="85">
        <f t="shared" si="7"/>
        <v>0</v>
      </c>
      <c r="F28" s="85">
        <f t="shared" si="7"/>
        <v>0</v>
      </c>
      <c r="G28" s="103">
        <f>G29+G30+G31+G32</f>
        <v>1735.407</v>
      </c>
      <c r="H28" s="85">
        <f t="shared" si="7"/>
        <v>0</v>
      </c>
      <c r="I28" s="82">
        <f>I29+I30+I31+I32</f>
        <v>1021.2360000000001</v>
      </c>
      <c r="J28" s="83">
        <f t="shared" si="7"/>
        <v>0</v>
      </c>
      <c r="K28" s="83">
        <f t="shared" si="7"/>
        <v>0</v>
      </c>
      <c r="L28" s="83">
        <f t="shared" si="7"/>
        <v>0</v>
      </c>
      <c r="M28" s="95">
        <f t="shared" si="6"/>
        <v>63132.67</v>
      </c>
      <c r="N28" s="83">
        <f>N29+N30+N31</f>
        <v>0</v>
      </c>
      <c r="O28" s="95">
        <f t="shared" si="1"/>
        <v>63132.67</v>
      </c>
      <c r="P28" s="83">
        <f>P29+P30+P31</f>
        <v>0</v>
      </c>
      <c r="Q28" s="98">
        <f t="shared" si="2"/>
        <v>63132.67</v>
      </c>
      <c r="R28" s="95">
        <f t="shared" si="3"/>
        <v>7.54183132242265</v>
      </c>
    </row>
    <row r="29" spans="2:18" ht="25.5" customHeight="1">
      <c r="B29" s="100" t="s">
        <v>66</v>
      </c>
      <c r="C29" s="83">
        <v>22564.699</v>
      </c>
      <c r="D29" s="83">
        <v>16373.167</v>
      </c>
      <c r="E29" s="96"/>
      <c r="F29" s="96"/>
      <c r="G29" s="96"/>
      <c r="H29" s="96"/>
      <c r="I29" s="95"/>
      <c r="J29" s="83"/>
      <c r="K29" s="83"/>
      <c r="L29" s="83"/>
      <c r="M29" s="95">
        <f t="shared" si="6"/>
        <v>38937.866</v>
      </c>
      <c r="N29" s="83"/>
      <c r="O29" s="95">
        <f t="shared" si="1"/>
        <v>38937.866</v>
      </c>
      <c r="P29" s="83"/>
      <c r="Q29" s="98">
        <f t="shared" si="2"/>
        <v>38937.866</v>
      </c>
      <c r="R29" s="95">
        <f t="shared" si="3"/>
        <v>4.651519053876479</v>
      </c>
    </row>
    <row r="30" spans="2:18" ht="20.25" customHeight="1">
      <c r="B30" s="100" t="s">
        <v>67</v>
      </c>
      <c r="C30" s="83">
        <v>18511.758</v>
      </c>
      <c r="D30" s="83"/>
      <c r="E30" s="85"/>
      <c r="F30" s="85"/>
      <c r="G30" s="85"/>
      <c r="H30" s="85"/>
      <c r="I30" s="85">
        <v>954.714</v>
      </c>
      <c r="J30" s="83"/>
      <c r="K30" s="83"/>
      <c r="L30" s="83"/>
      <c r="M30" s="95">
        <f t="shared" si="6"/>
        <v>19466.472</v>
      </c>
      <c r="N30" s="83"/>
      <c r="O30" s="95">
        <f t="shared" si="1"/>
        <v>19466.472</v>
      </c>
      <c r="P30" s="83"/>
      <c r="Q30" s="98">
        <f t="shared" si="2"/>
        <v>19466.472</v>
      </c>
      <c r="R30" s="95">
        <f t="shared" si="3"/>
        <v>2.3254655357782825</v>
      </c>
    </row>
    <row r="31" spans="2:18" s="105" customFormat="1" ht="36.75" customHeight="1">
      <c r="B31" s="104" t="s">
        <v>68</v>
      </c>
      <c r="C31" s="83">
        <v>714.527</v>
      </c>
      <c r="D31" s="83">
        <v>35.19</v>
      </c>
      <c r="E31" s="85"/>
      <c r="F31" s="85">
        <v>0</v>
      </c>
      <c r="G31" s="85">
        <v>1735.407</v>
      </c>
      <c r="H31" s="85"/>
      <c r="I31" s="83"/>
      <c r="J31" s="83"/>
      <c r="K31" s="83"/>
      <c r="L31" s="83"/>
      <c r="M31" s="95">
        <f t="shared" si="6"/>
        <v>2485.124</v>
      </c>
      <c r="N31" s="83"/>
      <c r="O31" s="95">
        <f t="shared" si="1"/>
        <v>2485.124</v>
      </c>
      <c r="P31" s="83"/>
      <c r="Q31" s="98">
        <f t="shared" si="2"/>
        <v>2485.124</v>
      </c>
      <c r="R31" s="95">
        <f t="shared" si="3"/>
        <v>0.29687301397682475</v>
      </c>
    </row>
    <row r="32" spans="2:18" ht="58.5" customHeight="1">
      <c r="B32" s="104" t="s">
        <v>69</v>
      </c>
      <c r="C32" s="83">
        <v>980.32</v>
      </c>
      <c r="D32" s="83">
        <v>1196.366</v>
      </c>
      <c r="E32" s="85"/>
      <c r="F32" s="85">
        <v>0</v>
      </c>
      <c r="G32" s="85"/>
      <c r="H32" s="85"/>
      <c r="I32" s="83">
        <v>66.522</v>
      </c>
      <c r="J32" s="106"/>
      <c r="K32" s="83"/>
      <c r="L32" s="83"/>
      <c r="M32" s="95">
        <f t="shared" si="6"/>
        <v>2243.208</v>
      </c>
      <c r="N32" s="83"/>
      <c r="O32" s="95">
        <f t="shared" si="1"/>
        <v>2243.208</v>
      </c>
      <c r="P32" s="83"/>
      <c r="Q32" s="98">
        <f t="shared" si="2"/>
        <v>2243.208</v>
      </c>
      <c r="R32" s="95">
        <f t="shared" si="3"/>
        <v>0.2679737187910644</v>
      </c>
    </row>
    <row r="33" spans="2:18" ht="36" customHeight="1">
      <c r="B33" s="102" t="s">
        <v>70</v>
      </c>
      <c r="C33" s="83">
        <v>708.444</v>
      </c>
      <c r="D33" s="83">
        <v>0</v>
      </c>
      <c r="E33" s="85"/>
      <c r="F33" s="85"/>
      <c r="G33" s="85"/>
      <c r="H33" s="85"/>
      <c r="I33" s="83"/>
      <c r="J33" s="83"/>
      <c r="K33" s="83"/>
      <c r="L33" s="83"/>
      <c r="M33" s="95">
        <f t="shared" si="6"/>
        <v>708.444</v>
      </c>
      <c r="N33" s="83"/>
      <c r="O33" s="95">
        <f t="shared" si="1"/>
        <v>708.444</v>
      </c>
      <c r="P33" s="83"/>
      <c r="Q33" s="98">
        <f t="shared" si="2"/>
        <v>708.444</v>
      </c>
      <c r="R33" s="95">
        <f t="shared" si="3"/>
        <v>0.08463074901445466</v>
      </c>
    </row>
    <row r="34" spans="2:18" ht="33" customHeight="1">
      <c r="B34" s="107" t="s">
        <v>71</v>
      </c>
      <c r="C34" s="83">
        <v>103.831</v>
      </c>
      <c r="D34" s="83">
        <v>137.789</v>
      </c>
      <c r="E34" s="85"/>
      <c r="F34" s="85"/>
      <c r="G34" s="85"/>
      <c r="H34" s="85"/>
      <c r="I34" s="83">
        <v>479.216</v>
      </c>
      <c r="J34" s="83"/>
      <c r="K34" s="83"/>
      <c r="L34" s="83"/>
      <c r="M34" s="95">
        <f t="shared" si="6"/>
        <v>720.836</v>
      </c>
      <c r="N34" s="83"/>
      <c r="O34" s="95">
        <f t="shared" si="1"/>
        <v>720.836</v>
      </c>
      <c r="P34" s="83"/>
      <c r="Q34" s="98">
        <f t="shared" si="2"/>
        <v>720.836</v>
      </c>
      <c r="R34" s="95">
        <f t="shared" si="3"/>
        <v>0.08611109783777326</v>
      </c>
    </row>
    <row r="35" spans="2:18" ht="27.75" customHeight="1">
      <c r="B35" s="108" t="s">
        <v>72</v>
      </c>
      <c r="C35" s="83">
        <v>905.84</v>
      </c>
      <c r="D35" s="83"/>
      <c r="E35" s="85">
        <v>32405.127000000004</v>
      </c>
      <c r="F35" s="85">
        <v>1632.604</v>
      </c>
      <c r="G35" s="85">
        <v>17489.388</v>
      </c>
      <c r="H35" s="85"/>
      <c r="I35" s="83">
        <v>1.806</v>
      </c>
      <c r="J35" s="83"/>
      <c r="K35" s="83"/>
      <c r="L35" s="83"/>
      <c r="M35" s="95">
        <f t="shared" si="6"/>
        <v>52434.765</v>
      </c>
      <c r="N35" s="109">
        <v>-99.69400000000002</v>
      </c>
      <c r="O35" s="95">
        <f t="shared" si="1"/>
        <v>52335.070999999996</v>
      </c>
      <c r="P35" s="83"/>
      <c r="Q35" s="98">
        <f t="shared" si="2"/>
        <v>52335.070999999996</v>
      </c>
      <c r="R35" s="95">
        <f t="shared" si="3"/>
        <v>6.2519497073229</v>
      </c>
    </row>
    <row r="36" spans="2:18" ht="27" customHeight="1">
      <c r="B36" s="110" t="s">
        <v>73</v>
      </c>
      <c r="C36" s="83">
        <v>8293.28</v>
      </c>
      <c r="D36" s="83">
        <v>10000.02</v>
      </c>
      <c r="E36" s="83">
        <v>81.143</v>
      </c>
      <c r="F36" s="83">
        <v>6.432</v>
      </c>
      <c r="G36" s="83">
        <v>23.93</v>
      </c>
      <c r="H36" s="85"/>
      <c r="I36" s="83">
        <v>7118.571</v>
      </c>
      <c r="J36" s="111"/>
      <c r="K36" s="83">
        <v>88.763223</v>
      </c>
      <c r="L36" s="83">
        <v>1117.2515700000001</v>
      </c>
      <c r="M36" s="95">
        <f t="shared" si="6"/>
        <v>26729.390793000006</v>
      </c>
      <c r="N36" s="109">
        <v>-10080.19505554</v>
      </c>
      <c r="O36" s="95">
        <f t="shared" si="1"/>
        <v>16649.195737460006</v>
      </c>
      <c r="P36" s="83"/>
      <c r="Q36" s="98">
        <f t="shared" si="2"/>
        <v>16649.195737460006</v>
      </c>
      <c r="R36" s="95">
        <f t="shared" si="3"/>
        <v>1.9889135990275961</v>
      </c>
    </row>
    <row r="37" spans="2:18" ht="24" customHeight="1">
      <c r="B37" s="112" t="s">
        <v>74</v>
      </c>
      <c r="C37" s="83">
        <v>0</v>
      </c>
      <c r="D37" s="83">
        <v>5958.762</v>
      </c>
      <c r="E37" s="85">
        <v>10213.744</v>
      </c>
      <c r="F37" s="85">
        <v>0</v>
      </c>
      <c r="G37" s="85">
        <v>854.949</v>
      </c>
      <c r="H37" s="85"/>
      <c r="I37" s="83">
        <v>8198.683</v>
      </c>
      <c r="J37" s="83">
        <v>13.597000000000001</v>
      </c>
      <c r="K37" s="83"/>
      <c r="L37" s="83">
        <v>1231.11058</v>
      </c>
      <c r="M37" s="95">
        <f t="shared" si="6"/>
        <v>26470.845580000005</v>
      </c>
      <c r="N37" s="82">
        <f>-M37</f>
        <v>-26470.845580000005</v>
      </c>
      <c r="O37" s="95">
        <f t="shared" si="1"/>
        <v>0</v>
      </c>
      <c r="P37" s="83"/>
      <c r="Q37" s="98">
        <f t="shared" si="2"/>
        <v>0</v>
      </c>
      <c r="R37" s="95">
        <f t="shared" si="3"/>
        <v>0</v>
      </c>
    </row>
    <row r="38" spans="2:18" ht="23.25" customHeight="1">
      <c r="B38" s="113" t="s">
        <v>75</v>
      </c>
      <c r="C38" s="83">
        <v>257.35</v>
      </c>
      <c r="D38" s="83">
        <v>168.56300000000002</v>
      </c>
      <c r="E38" s="85"/>
      <c r="F38" s="85"/>
      <c r="G38" s="85"/>
      <c r="H38" s="85"/>
      <c r="I38" s="83">
        <v>196.596</v>
      </c>
      <c r="J38" s="111"/>
      <c r="K38" s="83"/>
      <c r="L38" s="83"/>
      <c r="M38" s="95">
        <f t="shared" si="6"/>
        <v>622.509</v>
      </c>
      <c r="N38" s="83">
        <v>0</v>
      </c>
      <c r="O38" s="95">
        <f t="shared" si="1"/>
        <v>622.509</v>
      </c>
      <c r="P38" s="83"/>
      <c r="Q38" s="98">
        <f t="shared" si="2"/>
        <v>622.509</v>
      </c>
      <c r="R38" s="95">
        <f t="shared" si="3"/>
        <v>0.07436495042408314</v>
      </c>
    </row>
    <row r="39" spans="2:18" ht="20.25" customHeight="1">
      <c r="B39" s="56" t="s">
        <v>76</v>
      </c>
      <c r="C39" s="83"/>
      <c r="D39" s="83">
        <v>0</v>
      </c>
      <c r="E39" s="85"/>
      <c r="F39" s="85"/>
      <c r="G39" s="85">
        <v>0</v>
      </c>
      <c r="H39" s="85"/>
      <c r="I39" s="83"/>
      <c r="J39" s="83"/>
      <c r="K39" s="83"/>
      <c r="L39" s="83">
        <v>0</v>
      </c>
      <c r="M39" s="95">
        <f t="shared" si="6"/>
        <v>0</v>
      </c>
      <c r="N39" s="82"/>
      <c r="O39" s="95">
        <f t="shared" si="1"/>
        <v>0</v>
      </c>
      <c r="P39" s="83"/>
      <c r="Q39" s="98">
        <f t="shared" si="2"/>
        <v>0</v>
      </c>
      <c r="R39" s="95">
        <f t="shared" si="3"/>
        <v>0</v>
      </c>
    </row>
    <row r="40" spans="2:18" ht="20.25" customHeight="1">
      <c r="B40" s="114" t="s">
        <v>77</v>
      </c>
      <c r="C40" s="83">
        <v>-121.19099999999999</v>
      </c>
      <c r="D40" s="83">
        <v>162.826</v>
      </c>
      <c r="E40" s="83">
        <v>0</v>
      </c>
      <c r="F40" s="83">
        <v>0</v>
      </c>
      <c r="G40" s="83">
        <v>0</v>
      </c>
      <c r="H40" s="83"/>
      <c r="I40" s="83">
        <v>80.89899999999999</v>
      </c>
      <c r="J40" s="83">
        <v>78.81799999999998</v>
      </c>
      <c r="K40" s="83"/>
      <c r="L40" s="83"/>
      <c r="M40" s="95">
        <f t="shared" si="6"/>
        <v>201.35199999999998</v>
      </c>
      <c r="N40" s="83"/>
      <c r="O40" s="95">
        <f t="shared" si="1"/>
        <v>201.35199999999998</v>
      </c>
      <c r="P40" s="83"/>
      <c r="Q40" s="98">
        <f t="shared" si="2"/>
        <v>201.35199999999998</v>
      </c>
      <c r="R40" s="95">
        <f t="shared" si="3"/>
        <v>0.024053518098196152</v>
      </c>
    </row>
    <row r="41" spans="2:18" ht="29.25" customHeight="1">
      <c r="B41" s="56" t="s">
        <v>78</v>
      </c>
      <c r="C41" s="83">
        <v>216.088</v>
      </c>
      <c r="D41" s="83"/>
      <c r="E41" s="85"/>
      <c r="F41" s="85"/>
      <c r="G41" s="85"/>
      <c r="H41" s="85"/>
      <c r="I41" s="83"/>
      <c r="J41" s="83"/>
      <c r="K41" s="83"/>
      <c r="L41" s="83"/>
      <c r="M41" s="95">
        <f t="shared" si="6"/>
        <v>216.088</v>
      </c>
      <c r="N41" s="83"/>
      <c r="O41" s="95">
        <f t="shared" si="1"/>
        <v>216.088</v>
      </c>
      <c r="P41" s="83">
        <f>-O41</f>
        <v>-216.088</v>
      </c>
      <c r="Q41" s="84">
        <f t="shared" si="2"/>
        <v>0</v>
      </c>
      <c r="R41" s="95">
        <f t="shared" si="3"/>
        <v>0</v>
      </c>
    </row>
    <row r="42" spans="2:18" ht="29.25" customHeight="1">
      <c r="B42" s="114" t="s">
        <v>79</v>
      </c>
      <c r="C42" s="115">
        <v>-127.805</v>
      </c>
      <c r="D42" s="83"/>
      <c r="E42" s="85"/>
      <c r="F42" s="85"/>
      <c r="G42" s="85"/>
      <c r="H42" s="85"/>
      <c r="I42" s="95"/>
      <c r="J42" s="83"/>
      <c r="K42" s="83"/>
      <c r="L42" s="83"/>
      <c r="M42" s="95">
        <f t="shared" si="6"/>
        <v>-127.805</v>
      </c>
      <c r="N42" s="83"/>
      <c r="O42" s="95">
        <f t="shared" si="1"/>
        <v>-127.805</v>
      </c>
      <c r="P42" s="83"/>
      <c r="Q42" s="84">
        <f t="shared" si="2"/>
        <v>-127.805</v>
      </c>
      <c r="R42" s="95">
        <f t="shared" si="3"/>
        <v>-0.01526759049098077</v>
      </c>
    </row>
    <row r="43" spans="2:18" ht="57.75" customHeight="1">
      <c r="B43" s="114" t="s">
        <v>80</v>
      </c>
      <c r="C43" s="115">
        <v>-153.451</v>
      </c>
      <c r="D43" s="83">
        <v>4.034</v>
      </c>
      <c r="E43" s="85"/>
      <c r="F43" s="85"/>
      <c r="G43" s="85"/>
      <c r="H43" s="85"/>
      <c r="I43" s="83">
        <v>2.935</v>
      </c>
      <c r="J43" s="83"/>
      <c r="K43" s="83"/>
      <c r="L43" s="83"/>
      <c r="M43" s="95">
        <f>SUM(C43:L43)</f>
        <v>-146.482</v>
      </c>
      <c r="N43" s="83"/>
      <c r="O43" s="95">
        <f>M43+N43</f>
        <v>-146.482</v>
      </c>
      <c r="P43" s="83"/>
      <c r="Q43" s="84">
        <f>O43+P43</f>
        <v>-146.482</v>
      </c>
      <c r="R43" s="95">
        <f t="shared" si="3"/>
        <v>-0.017498745669573528</v>
      </c>
    </row>
    <row r="44" spans="2:18" ht="54" customHeight="1">
      <c r="B44" s="114" t="s">
        <v>81</v>
      </c>
      <c r="C44" s="115">
        <v>6844.879</v>
      </c>
      <c r="D44" s="115">
        <v>447.999109</v>
      </c>
      <c r="E44" s="115">
        <v>0</v>
      </c>
      <c r="F44" s="115">
        <v>0.0016279999999999992</v>
      </c>
      <c r="G44" s="115">
        <v>0</v>
      </c>
      <c r="H44" s="115"/>
      <c r="I44" s="83">
        <v>120.99300000000036</v>
      </c>
      <c r="J44" s="115">
        <v>37.833</v>
      </c>
      <c r="K44" s="115"/>
      <c r="L44" s="83"/>
      <c r="M44" s="95">
        <f>SUM(C44:L44)</f>
        <v>7451.705737</v>
      </c>
      <c r="N44" s="83"/>
      <c r="O44" s="95">
        <f>M44+N44</f>
        <v>7451.705737</v>
      </c>
      <c r="P44" s="83"/>
      <c r="Q44" s="84">
        <f>O44+P44</f>
        <v>7451.705737</v>
      </c>
      <c r="R44" s="95">
        <f t="shared" si="3"/>
        <v>0.8901810700035838</v>
      </c>
    </row>
    <row r="45" spans="2:18" ht="21.75" customHeight="1">
      <c r="B45" s="114"/>
      <c r="C45" s="115"/>
      <c r="D45" s="115"/>
      <c r="E45" s="115"/>
      <c r="F45" s="115"/>
      <c r="G45" s="115"/>
      <c r="H45" s="115"/>
      <c r="I45" s="83"/>
      <c r="J45" s="115"/>
      <c r="K45" s="115"/>
      <c r="L45" s="83"/>
      <c r="M45" s="95"/>
      <c r="N45" s="83"/>
      <c r="O45" s="95"/>
      <c r="P45" s="83"/>
      <c r="Q45" s="84"/>
      <c r="R45" s="95"/>
    </row>
    <row r="46" spans="2:18" s="93" customFormat="1" ht="30.75" customHeight="1">
      <c r="B46" s="2" t="s">
        <v>82</v>
      </c>
      <c r="C46" s="1">
        <f>C47+C60+C63+C66</f>
        <v>94936.26000000001</v>
      </c>
      <c r="D46" s="1">
        <f aca="true" t="shared" si="8" ref="D46:L46">D47+D60+D63+D66+D67</f>
        <v>49160.194256999996</v>
      </c>
      <c r="E46" s="1">
        <f>E47+E60+E63+E66+E67</f>
        <v>42554.893608000006</v>
      </c>
      <c r="F46" s="1">
        <f t="shared" si="8"/>
        <v>711.0441688</v>
      </c>
      <c r="G46" s="1">
        <f t="shared" si="8"/>
        <v>22093.184411000002</v>
      </c>
      <c r="H46" s="1">
        <f t="shared" si="8"/>
        <v>0</v>
      </c>
      <c r="I46" s="1">
        <f t="shared" si="8"/>
        <v>15098.453999999998</v>
      </c>
      <c r="J46" s="1">
        <f>J47+J60+J63+J66+J67</f>
        <v>129.60948</v>
      </c>
      <c r="K46" s="1">
        <f t="shared" si="8"/>
        <v>33.125</v>
      </c>
      <c r="L46" s="92">
        <f t="shared" si="8"/>
        <v>2152.1138</v>
      </c>
      <c r="M46" s="92">
        <f>SUM(C46:L46)</f>
        <v>226868.87872480002</v>
      </c>
      <c r="N46" s="1">
        <f>N47+N60+N63+N66+N67</f>
        <v>-36650.73463554</v>
      </c>
      <c r="O46" s="92">
        <f aca="true" t="shared" si="9" ref="O46:O66">M46+N46</f>
        <v>190218.14408926002</v>
      </c>
      <c r="P46" s="1">
        <f>P47+P60+P63+P66+P67</f>
        <v>-2962.1090000000004</v>
      </c>
      <c r="Q46" s="80">
        <f aca="true" t="shared" si="10" ref="Q46:Q66">O46+P46</f>
        <v>187256.03508926003</v>
      </c>
      <c r="R46" s="92">
        <f aca="true" t="shared" si="11" ref="R46:R66">Q46/$Q$10*100</f>
        <v>22.369613557431613</v>
      </c>
    </row>
    <row r="47" spans="2:18" ht="19.5" customHeight="1">
      <c r="B47" s="116" t="s">
        <v>83</v>
      </c>
      <c r="C47" s="1">
        <f>SUM(C48:C52)+C59</f>
        <v>92531.236</v>
      </c>
      <c r="D47" s="1">
        <f>D48+D49+D50+D51+D52+D59</f>
        <v>43256.109831999995</v>
      </c>
      <c r="E47" s="88">
        <f>E48+E49+E50+E51+E52+E59</f>
        <v>42576.002608</v>
      </c>
      <c r="F47" s="88">
        <f aca="true" t="shared" si="12" ref="F47:L47">F48+F49+F50+F51+F52+F59</f>
        <v>721.7541688</v>
      </c>
      <c r="G47" s="88">
        <f t="shared" si="12"/>
        <v>22112.772000000004</v>
      </c>
      <c r="H47" s="88">
        <f t="shared" si="12"/>
        <v>0</v>
      </c>
      <c r="I47" s="1">
        <f>I48+I49+I50+I51+I52+I59</f>
        <v>14508.775999999998</v>
      </c>
      <c r="J47" s="1">
        <f t="shared" si="12"/>
        <v>129.60948</v>
      </c>
      <c r="K47" s="117">
        <f t="shared" si="12"/>
        <v>33.125</v>
      </c>
      <c r="L47" s="1">
        <f t="shared" si="12"/>
        <v>1075.52963</v>
      </c>
      <c r="M47" s="95">
        <f aca="true" t="shared" si="13" ref="M47:M66">SUM(C47:L47)</f>
        <v>216944.91471880002</v>
      </c>
      <c r="N47" s="1">
        <f>N48+N49+N50+N51+N52+N59</f>
        <v>-36549.02918554</v>
      </c>
      <c r="O47" s="95">
        <f t="shared" si="9"/>
        <v>180395.88553326</v>
      </c>
      <c r="P47" s="1">
        <f>P48+P49+P50+P51+P52+P59</f>
        <v>0</v>
      </c>
      <c r="Q47" s="84">
        <f t="shared" si="10"/>
        <v>180395.88553326</v>
      </c>
      <c r="R47" s="95">
        <f t="shared" si="11"/>
        <v>21.550099812837175</v>
      </c>
    </row>
    <row r="48" spans="1:18" ht="23.25" customHeight="1">
      <c r="A48" s="118"/>
      <c r="B48" s="119" t="s">
        <v>84</v>
      </c>
      <c r="C48" s="120">
        <v>17471.915</v>
      </c>
      <c r="D48" s="121">
        <v>23946.196801</v>
      </c>
      <c r="E48" s="96">
        <v>155.975</v>
      </c>
      <c r="F48" s="96">
        <v>81.414</v>
      </c>
      <c r="G48" s="96">
        <v>210.255</v>
      </c>
      <c r="H48" s="96"/>
      <c r="I48" s="3">
        <v>8352.067</v>
      </c>
      <c r="J48" s="121"/>
      <c r="K48" s="3"/>
      <c r="L48" s="121">
        <v>271.6412</v>
      </c>
      <c r="M48" s="95">
        <f t="shared" si="13"/>
        <v>50489.464000999986</v>
      </c>
      <c r="N48" s="79"/>
      <c r="O48" s="95">
        <f t="shared" si="9"/>
        <v>50489.464000999986</v>
      </c>
      <c r="P48" s="79"/>
      <c r="Q48" s="84">
        <f t="shared" si="10"/>
        <v>50489.464000999986</v>
      </c>
      <c r="R48" s="95">
        <f t="shared" si="11"/>
        <v>6.031473420260421</v>
      </c>
    </row>
    <row r="49" spans="1:18" ht="23.25" customHeight="1">
      <c r="A49" s="118"/>
      <c r="B49" s="119" t="s">
        <v>85</v>
      </c>
      <c r="C49" s="121">
        <v>3415.639</v>
      </c>
      <c r="D49" s="121">
        <v>11324.558559000001</v>
      </c>
      <c r="E49" s="96">
        <v>304.713</v>
      </c>
      <c r="F49" s="96">
        <v>24.235</v>
      </c>
      <c r="G49" s="122">
        <v>17925.309</v>
      </c>
      <c r="H49" s="96">
        <v>0</v>
      </c>
      <c r="I49" s="3">
        <v>3933.688</v>
      </c>
      <c r="J49" s="3">
        <v>1.44753</v>
      </c>
      <c r="K49" s="3">
        <v>7.033</v>
      </c>
      <c r="L49" s="3">
        <v>779.73541</v>
      </c>
      <c r="M49" s="95">
        <f t="shared" si="13"/>
        <v>37716.35849900001</v>
      </c>
      <c r="N49" s="82">
        <v>-10070.062000000002</v>
      </c>
      <c r="O49" s="95">
        <f t="shared" si="9"/>
        <v>27646.296499000007</v>
      </c>
      <c r="P49" s="79"/>
      <c r="Q49" s="84">
        <f t="shared" si="10"/>
        <v>27646.296499000007</v>
      </c>
      <c r="R49" s="95">
        <f t="shared" si="11"/>
        <v>3.30262770266396</v>
      </c>
    </row>
    <row r="50" spans="1:18" ht="17.25" customHeight="1">
      <c r="A50" s="118"/>
      <c r="B50" s="119" t="s">
        <v>86</v>
      </c>
      <c r="C50" s="121">
        <v>7617.459</v>
      </c>
      <c r="D50" s="121">
        <v>362.77</v>
      </c>
      <c r="E50" s="96">
        <v>1.916</v>
      </c>
      <c r="F50" s="96">
        <v>0</v>
      </c>
      <c r="G50" s="96">
        <v>1.413</v>
      </c>
      <c r="H50" s="96">
        <v>0</v>
      </c>
      <c r="I50" s="3">
        <v>0.104</v>
      </c>
      <c r="J50" s="3">
        <v>0</v>
      </c>
      <c r="K50" s="121">
        <v>25.845</v>
      </c>
      <c r="L50" s="3">
        <v>24.15302</v>
      </c>
      <c r="M50" s="95">
        <f t="shared" si="13"/>
        <v>8033.660019999999</v>
      </c>
      <c r="N50" s="82">
        <v>-45.323075540000005</v>
      </c>
      <c r="O50" s="95">
        <f t="shared" si="9"/>
        <v>7988.336944459999</v>
      </c>
      <c r="P50" s="79"/>
      <c r="Q50" s="84">
        <f>O50+P50</f>
        <v>7988.336944459999</v>
      </c>
      <c r="R50" s="95">
        <f t="shared" si="11"/>
        <v>0.9542870558427905</v>
      </c>
    </row>
    <row r="51" spans="1:18" ht="18.75" customHeight="1">
      <c r="A51" s="118"/>
      <c r="B51" s="119" t="s">
        <v>87</v>
      </c>
      <c r="C51" s="121">
        <v>3105.029</v>
      </c>
      <c r="D51" s="121">
        <v>1345.546</v>
      </c>
      <c r="E51" s="96"/>
      <c r="F51" s="96">
        <v>0.377</v>
      </c>
      <c r="G51" s="96"/>
      <c r="H51" s="96"/>
      <c r="I51" s="3">
        <v>60.078</v>
      </c>
      <c r="J51" s="121"/>
      <c r="K51" s="117"/>
      <c r="L51" s="121"/>
      <c r="M51" s="95">
        <f t="shared" si="13"/>
        <v>4511.030000000001</v>
      </c>
      <c r="N51" s="79"/>
      <c r="O51" s="95">
        <f t="shared" si="9"/>
        <v>4511.030000000001</v>
      </c>
      <c r="P51" s="79"/>
      <c r="Q51" s="84">
        <f t="shared" si="10"/>
        <v>4511.030000000001</v>
      </c>
      <c r="R51" s="95">
        <f t="shared" si="11"/>
        <v>0.5388878270218613</v>
      </c>
    </row>
    <row r="52" spans="1:18" ht="26.25" customHeight="1">
      <c r="A52" s="118"/>
      <c r="B52" s="123" t="s">
        <v>88</v>
      </c>
      <c r="C52" s="117">
        <f aca="true" t="shared" si="14" ref="C52:K52">SUM(C53:C58)</f>
        <v>60622.719</v>
      </c>
      <c r="D52" s="117">
        <f t="shared" si="14"/>
        <v>6277.038472</v>
      </c>
      <c r="E52" s="117">
        <f t="shared" si="14"/>
        <v>42113.398608</v>
      </c>
      <c r="F52" s="117">
        <f t="shared" si="14"/>
        <v>615.7281688</v>
      </c>
      <c r="G52" s="117">
        <f t="shared" si="14"/>
        <v>3975.795</v>
      </c>
      <c r="H52" s="117">
        <f t="shared" si="14"/>
        <v>0</v>
      </c>
      <c r="I52" s="117">
        <f t="shared" si="14"/>
        <v>2148.8430000000008</v>
      </c>
      <c r="J52" s="117">
        <f>SUM(J53:J58)</f>
        <v>128.16195</v>
      </c>
      <c r="K52" s="117">
        <f t="shared" si="14"/>
        <v>0.247</v>
      </c>
      <c r="L52" s="117">
        <f>L53+L54+L56+L58+L55</f>
        <v>0</v>
      </c>
      <c r="M52" s="95">
        <f t="shared" si="13"/>
        <v>115881.9311988</v>
      </c>
      <c r="N52" s="117">
        <f>N53+N54+N56+N58+N55+N57</f>
        <v>-26315.078026666666</v>
      </c>
      <c r="O52" s="95">
        <f t="shared" si="9"/>
        <v>89566.85317213333</v>
      </c>
      <c r="P52" s="117">
        <f>P53+P54+P56+P58+P55</f>
        <v>0</v>
      </c>
      <c r="Q52" s="84">
        <f t="shared" si="10"/>
        <v>89566.85317213333</v>
      </c>
      <c r="R52" s="95">
        <f t="shared" si="11"/>
        <v>10.69965991782742</v>
      </c>
    </row>
    <row r="53" spans="1:18" ht="32.25" customHeight="1">
      <c r="A53" s="118"/>
      <c r="B53" s="124" t="s">
        <v>89</v>
      </c>
      <c r="C53" s="121">
        <v>21646.987</v>
      </c>
      <c r="D53" s="3">
        <v>494.55899999999974</v>
      </c>
      <c r="E53" s="125">
        <v>0.078</v>
      </c>
      <c r="F53" s="125">
        <v>120.456</v>
      </c>
      <c r="G53" s="125">
        <v>2537.511</v>
      </c>
      <c r="H53" s="125">
        <v>0</v>
      </c>
      <c r="I53" s="121">
        <v>498.032</v>
      </c>
      <c r="J53" s="121"/>
      <c r="K53" s="1"/>
      <c r="L53" s="3"/>
      <c r="M53" s="95">
        <f t="shared" si="13"/>
        <v>25297.623</v>
      </c>
      <c r="N53" s="82">
        <v>-24385.837536666666</v>
      </c>
      <c r="O53" s="95">
        <f t="shared" si="9"/>
        <v>911.7854633333336</v>
      </c>
      <c r="P53" s="79"/>
      <c r="Q53" s="84">
        <f t="shared" si="10"/>
        <v>911.7854633333336</v>
      </c>
      <c r="R53" s="95">
        <f t="shared" si="11"/>
        <v>0.10892192848325573</v>
      </c>
    </row>
    <row r="54" spans="1:18" ht="15">
      <c r="A54" s="118"/>
      <c r="B54" s="126" t="s">
        <v>90</v>
      </c>
      <c r="C54" s="121">
        <v>8152.66</v>
      </c>
      <c r="D54" s="3">
        <v>376.205363</v>
      </c>
      <c r="E54" s="96">
        <v>0.165473</v>
      </c>
      <c r="F54" s="96">
        <v>0.0365408</v>
      </c>
      <c r="G54" s="96"/>
      <c r="H54" s="96"/>
      <c r="I54" s="3">
        <v>256.18699999999995</v>
      </c>
      <c r="J54" s="3">
        <v>1.71595</v>
      </c>
      <c r="K54" s="3"/>
      <c r="L54" s="3"/>
      <c r="M54" s="95">
        <f t="shared" si="13"/>
        <v>8786.970326799998</v>
      </c>
      <c r="N54" s="82">
        <v>-233.41491000000002</v>
      </c>
      <c r="O54" s="95">
        <f>M54+N54</f>
        <v>8553.555416799998</v>
      </c>
      <c r="P54" s="79"/>
      <c r="Q54" s="84">
        <f t="shared" si="10"/>
        <v>8553.555416799998</v>
      </c>
      <c r="R54" s="95">
        <f t="shared" si="11"/>
        <v>1.0218080775056742</v>
      </c>
    </row>
    <row r="55" spans="1:18" ht="38.25" customHeight="1">
      <c r="A55" s="118"/>
      <c r="B55" s="104" t="s">
        <v>91</v>
      </c>
      <c r="C55" s="121">
        <v>160.813</v>
      </c>
      <c r="D55" s="3">
        <v>362.057</v>
      </c>
      <c r="E55" s="3"/>
      <c r="F55" s="3">
        <v>0</v>
      </c>
      <c r="G55" s="3"/>
      <c r="H55" s="96"/>
      <c r="I55" s="3">
        <v>85.821</v>
      </c>
      <c r="J55" s="3">
        <v>88.613</v>
      </c>
      <c r="K55" s="3"/>
      <c r="L55" s="3"/>
      <c r="M55" s="95">
        <f t="shared" si="13"/>
        <v>697.3040000000001</v>
      </c>
      <c r="N55" s="82">
        <v>-32.350410000000004</v>
      </c>
      <c r="O55" s="95">
        <f t="shared" si="9"/>
        <v>664.9535900000001</v>
      </c>
      <c r="P55" s="81"/>
      <c r="Q55" s="113">
        <f t="shared" si="10"/>
        <v>664.9535900000001</v>
      </c>
      <c r="R55" s="95">
        <f t="shared" si="11"/>
        <v>0.07943538286943018</v>
      </c>
    </row>
    <row r="56" spans="1:18" ht="15">
      <c r="A56" s="118"/>
      <c r="B56" s="126" t="s">
        <v>92</v>
      </c>
      <c r="C56" s="121">
        <v>20055.785</v>
      </c>
      <c r="D56" s="3">
        <v>3533.755</v>
      </c>
      <c r="E56" s="96">
        <v>42112.894</v>
      </c>
      <c r="F56" s="96">
        <v>478.28200000000004</v>
      </c>
      <c r="G56" s="96">
        <v>1438.284</v>
      </c>
      <c r="H56" s="96"/>
      <c r="I56" s="3">
        <v>70.213</v>
      </c>
      <c r="J56" s="3"/>
      <c r="K56" s="3"/>
      <c r="L56" s="3"/>
      <c r="M56" s="95">
        <f t="shared" si="13"/>
        <v>67689.21300000002</v>
      </c>
      <c r="N56" s="79"/>
      <c r="O56" s="95">
        <f t="shared" si="9"/>
        <v>67689.21300000002</v>
      </c>
      <c r="P56" s="79"/>
      <c r="Q56" s="84">
        <f t="shared" si="10"/>
        <v>67689.21300000002</v>
      </c>
      <c r="R56" s="95">
        <f t="shared" si="11"/>
        <v>8.086156134273088</v>
      </c>
    </row>
    <row r="57" spans="1:18" ht="74.25" customHeight="1">
      <c r="A57" s="118"/>
      <c r="B57" s="104" t="s">
        <v>93</v>
      </c>
      <c r="C57" s="121">
        <v>8723.96</v>
      </c>
      <c r="D57" s="3">
        <v>625.9311089999999</v>
      </c>
      <c r="E57" s="96"/>
      <c r="F57" s="96">
        <v>0.001628</v>
      </c>
      <c r="G57" s="96"/>
      <c r="H57" s="96"/>
      <c r="I57" s="3">
        <v>691.9230000000009</v>
      </c>
      <c r="J57" s="3">
        <v>37.833</v>
      </c>
      <c r="K57" s="3"/>
      <c r="L57" s="3"/>
      <c r="M57" s="95">
        <f t="shared" si="13"/>
        <v>10079.648737</v>
      </c>
      <c r="N57" s="90">
        <v>-1663.47517</v>
      </c>
      <c r="O57" s="95">
        <f t="shared" si="9"/>
        <v>8416.173567</v>
      </c>
      <c r="P57" s="79"/>
      <c r="Q57" s="84">
        <f t="shared" si="10"/>
        <v>8416.173567</v>
      </c>
      <c r="R57" s="95">
        <f t="shared" si="11"/>
        <v>1.0053964361486083</v>
      </c>
    </row>
    <row r="58" spans="1:18" ht="15">
      <c r="A58" s="118"/>
      <c r="B58" s="126" t="s">
        <v>94</v>
      </c>
      <c r="C58" s="121">
        <v>1882.514</v>
      </c>
      <c r="D58" s="3">
        <v>884.531</v>
      </c>
      <c r="E58" s="96">
        <v>0.261135</v>
      </c>
      <c r="F58" s="96">
        <v>16.952</v>
      </c>
      <c r="G58" s="96">
        <v>0</v>
      </c>
      <c r="H58" s="96"/>
      <c r="I58" s="3">
        <v>546.667</v>
      </c>
      <c r="J58" s="3">
        <v>0</v>
      </c>
      <c r="K58" s="3">
        <v>0.247</v>
      </c>
      <c r="L58" s="3"/>
      <c r="M58" s="95">
        <f t="shared" si="13"/>
        <v>3331.1721350000003</v>
      </c>
      <c r="N58" s="79"/>
      <c r="O58" s="95">
        <f t="shared" si="9"/>
        <v>3331.1721350000003</v>
      </c>
      <c r="P58" s="79"/>
      <c r="Q58" s="84">
        <f t="shared" si="10"/>
        <v>3331.1721350000003</v>
      </c>
      <c r="R58" s="95">
        <f t="shared" si="11"/>
        <v>0.39794195854736597</v>
      </c>
    </row>
    <row r="59" spans="1:18" s="79" customFormat="1" ht="31.5" customHeight="1">
      <c r="A59" s="127"/>
      <c r="B59" s="128" t="s">
        <v>95</v>
      </c>
      <c r="C59" s="121">
        <v>298.475</v>
      </c>
      <c r="D59" s="3">
        <v>0</v>
      </c>
      <c r="E59" s="96">
        <v>0</v>
      </c>
      <c r="F59" s="96"/>
      <c r="G59" s="96"/>
      <c r="H59" s="96"/>
      <c r="I59" s="3">
        <v>13.996</v>
      </c>
      <c r="J59" s="95">
        <v>0</v>
      </c>
      <c r="K59" s="95"/>
      <c r="L59" s="3"/>
      <c r="M59" s="95">
        <f t="shared" si="13"/>
        <v>312.471</v>
      </c>
      <c r="N59" s="82">
        <v>-118.56608333333332</v>
      </c>
      <c r="O59" s="95">
        <f t="shared" si="9"/>
        <v>193.90491666666668</v>
      </c>
      <c r="Q59" s="84">
        <f t="shared" si="10"/>
        <v>193.90491666666668</v>
      </c>
      <c r="R59" s="95">
        <f t="shared" si="11"/>
        <v>0.023163889220722336</v>
      </c>
    </row>
    <row r="60" spans="1:18" ht="19.5" customHeight="1">
      <c r="A60" s="118"/>
      <c r="B60" s="116" t="s">
        <v>96</v>
      </c>
      <c r="C60" s="95">
        <f>SUM(C61:C62)</f>
        <v>1195.531</v>
      </c>
      <c r="D60" s="95">
        <f>D61+D62</f>
        <v>4913.036958000001</v>
      </c>
      <c r="E60" s="97">
        <f aca="true" t="shared" si="15" ref="E60:L60">E61+E62</f>
        <v>2.256</v>
      </c>
      <c r="F60" s="97">
        <f t="shared" si="15"/>
        <v>0.51</v>
      </c>
      <c r="G60" s="97">
        <f t="shared" si="15"/>
        <v>0.149411</v>
      </c>
      <c r="H60" s="97">
        <f t="shared" si="15"/>
        <v>0</v>
      </c>
      <c r="I60" s="95">
        <f>I61+I62</f>
        <v>601.0619999999999</v>
      </c>
      <c r="J60" s="95">
        <f t="shared" si="15"/>
        <v>0</v>
      </c>
      <c r="K60" s="3">
        <f t="shared" si="15"/>
        <v>0</v>
      </c>
      <c r="L60" s="95">
        <f t="shared" si="15"/>
        <v>1000.4377200000001</v>
      </c>
      <c r="M60" s="95">
        <f t="shared" si="13"/>
        <v>7712.983089000001</v>
      </c>
      <c r="N60" s="95">
        <f>N61+N62</f>
        <v>-25.559</v>
      </c>
      <c r="O60" s="95">
        <f t="shared" si="9"/>
        <v>7687.424089000001</v>
      </c>
      <c r="P60" s="79">
        <f>P61+P62</f>
        <v>0</v>
      </c>
      <c r="Q60" s="84">
        <f>O60+P60</f>
        <v>7687.424089000001</v>
      </c>
      <c r="R60" s="95">
        <f t="shared" si="11"/>
        <v>0.918339993907538</v>
      </c>
    </row>
    <row r="61" spans="1:18" ht="19.5" customHeight="1">
      <c r="A61" s="118"/>
      <c r="B61" s="126" t="s">
        <v>97</v>
      </c>
      <c r="C61" s="3">
        <v>1195.531</v>
      </c>
      <c r="D61" s="121">
        <v>4716.833958</v>
      </c>
      <c r="E61" s="96">
        <v>2.256</v>
      </c>
      <c r="F61" s="96">
        <v>0.51</v>
      </c>
      <c r="G61" s="96">
        <v>0.149411</v>
      </c>
      <c r="H61" s="96"/>
      <c r="I61" s="3">
        <v>601.06</v>
      </c>
      <c r="J61" s="3">
        <v>0</v>
      </c>
      <c r="K61" s="95">
        <v>0</v>
      </c>
      <c r="L61" s="121">
        <v>1000.4377200000001</v>
      </c>
      <c r="M61" s="95">
        <f t="shared" si="13"/>
        <v>7516.778089000001</v>
      </c>
      <c r="N61" s="95">
        <v>-25.559</v>
      </c>
      <c r="O61" s="95">
        <f t="shared" si="9"/>
        <v>7491.219089000001</v>
      </c>
      <c r="P61" s="79"/>
      <c r="Q61" s="84">
        <f t="shared" si="10"/>
        <v>7491.219089000001</v>
      </c>
      <c r="R61" s="95">
        <f t="shared" si="11"/>
        <v>0.8949013366383947</v>
      </c>
    </row>
    <row r="62" spans="1:18" ht="19.5" customHeight="1">
      <c r="A62" s="118"/>
      <c r="B62" s="126" t="s">
        <v>98</v>
      </c>
      <c r="C62" s="3">
        <v>0</v>
      </c>
      <c r="D62" s="121">
        <v>196.203</v>
      </c>
      <c r="E62" s="125"/>
      <c r="F62" s="125">
        <v>0</v>
      </c>
      <c r="G62" s="125"/>
      <c r="H62" s="125"/>
      <c r="I62" s="3">
        <v>0.002</v>
      </c>
      <c r="J62" s="95"/>
      <c r="K62" s="95"/>
      <c r="L62" s="121"/>
      <c r="M62" s="95">
        <f t="shared" si="13"/>
        <v>196.205</v>
      </c>
      <c r="N62" s="90"/>
      <c r="O62" s="95">
        <f t="shared" si="9"/>
        <v>196.205</v>
      </c>
      <c r="P62" s="79"/>
      <c r="Q62" s="84">
        <f t="shared" si="10"/>
        <v>196.205</v>
      </c>
      <c r="R62" s="95">
        <f t="shared" si="11"/>
        <v>0.023438657269143473</v>
      </c>
    </row>
    <row r="63" spans="1:18" ht="23.25" customHeight="1">
      <c r="A63" s="118"/>
      <c r="B63" s="116" t="s">
        <v>78</v>
      </c>
      <c r="C63" s="117">
        <f>C64+C65</f>
        <v>1821.615</v>
      </c>
      <c r="D63" s="117">
        <f>D64+D65</f>
        <v>1134.5890000000002</v>
      </c>
      <c r="E63" s="117">
        <f>E64+E65</f>
        <v>0</v>
      </c>
      <c r="F63" s="117">
        <f>F64+F65</f>
        <v>0</v>
      </c>
      <c r="G63" s="117">
        <f>G64+G65</f>
        <v>0</v>
      </c>
      <c r="H63" s="125"/>
      <c r="I63" s="117">
        <f>I64+I65</f>
        <v>5.905</v>
      </c>
      <c r="J63" s="95"/>
      <c r="K63" s="95">
        <f>K64+K65</f>
        <v>0</v>
      </c>
      <c r="L63" s="117">
        <f>L64+L65</f>
        <v>76.14645</v>
      </c>
      <c r="M63" s="95">
        <f t="shared" si="13"/>
        <v>3038.2554500000006</v>
      </c>
      <c r="N63" s="117">
        <f>N64+N65</f>
        <v>-76.14645</v>
      </c>
      <c r="O63" s="95">
        <f t="shared" si="9"/>
        <v>2962.1090000000004</v>
      </c>
      <c r="P63" s="117">
        <f>P64+P65</f>
        <v>-2962.1090000000004</v>
      </c>
      <c r="Q63" s="84">
        <f t="shared" si="10"/>
        <v>0</v>
      </c>
      <c r="R63" s="95">
        <f t="shared" si="11"/>
        <v>0</v>
      </c>
    </row>
    <row r="64" spans="1:18" ht="15">
      <c r="A64" s="118"/>
      <c r="B64" s="129" t="s">
        <v>99</v>
      </c>
      <c r="C64" s="130">
        <v>50.79</v>
      </c>
      <c r="D64" s="121">
        <v>0</v>
      </c>
      <c r="E64" s="125">
        <v>0</v>
      </c>
      <c r="F64" s="125">
        <v>0</v>
      </c>
      <c r="G64" s="125"/>
      <c r="H64" s="125">
        <v>0</v>
      </c>
      <c r="I64" s="121"/>
      <c r="J64" s="95"/>
      <c r="K64" s="95"/>
      <c r="L64" s="121"/>
      <c r="M64" s="95">
        <f t="shared" si="13"/>
        <v>50.79</v>
      </c>
      <c r="N64" s="79"/>
      <c r="O64" s="95">
        <f t="shared" si="9"/>
        <v>50.79</v>
      </c>
      <c r="P64" s="79">
        <f>-O64</f>
        <v>-50.79</v>
      </c>
      <c r="Q64" s="84"/>
      <c r="R64" s="95">
        <f t="shared" si="11"/>
        <v>0</v>
      </c>
    </row>
    <row r="65" spans="1:18" ht="19.5" customHeight="1">
      <c r="A65" s="118"/>
      <c r="B65" s="129" t="s">
        <v>100</v>
      </c>
      <c r="C65" s="121">
        <v>1770.825</v>
      </c>
      <c r="D65" s="121">
        <v>1134.5890000000002</v>
      </c>
      <c r="E65" s="125">
        <v>0</v>
      </c>
      <c r="F65" s="125">
        <v>0</v>
      </c>
      <c r="G65" s="125"/>
      <c r="H65" s="125">
        <v>0</v>
      </c>
      <c r="I65" s="121">
        <v>5.905</v>
      </c>
      <c r="J65" s="95"/>
      <c r="K65" s="95"/>
      <c r="L65" s="121">
        <v>76.14645</v>
      </c>
      <c r="M65" s="95">
        <f t="shared" si="13"/>
        <v>2987.4654500000006</v>
      </c>
      <c r="N65" s="82">
        <v>-76.14645</v>
      </c>
      <c r="O65" s="95">
        <f t="shared" si="9"/>
        <v>2911.3190000000004</v>
      </c>
      <c r="P65" s="79">
        <f>-O65</f>
        <v>-2911.3190000000004</v>
      </c>
      <c r="Q65" s="84">
        <f t="shared" si="10"/>
        <v>0</v>
      </c>
      <c r="R65" s="95">
        <f t="shared" si="11"/>
        <v>0</v>
      </c>
    </row>
    <row r="66" spans="1:18" ht="34.5" customHeight="1">
      <c r="A66" s="118"/>
      <c r="B66" s="131" t="s">
        <v>101</v>
      </c>
      <c r="C66" s="121">
        <v>-612.122</v>
      </c>
      <c r="D66" s="121">
        <v>-143.541533</v>
      </c>
      <c r="E66" s="125">
        <v>-23.365</v>
      </c>
      <c r="F66" s="125">
        <v>-11.22</v>
      </c>
      <c r="G66" s="125">
        <v>-19.737</v>
      </c>
      <c r="H66" s="125"/>
      <c r="I66" s="125">
        <v>-17.289</v>
      </c>
      <c r="J66" s="95"/>
      <c r="K66" s="121"/>
      <c r="L66" s="121"/>
      <c r="M66" s="95">
        <f t="shared" si="13"/>
        <v>-827.2745329999999</v>
      </c>
      <c r="N66" s="79"/>
      <c r="O66" s="95">
        <f t="shared" si="9"/>
        <v>-827.2745329999999</v>
      </c>
      <c r="P66" s="79"/>
      <c r="Q66" s="84">
        <f t="shared" si="10"/>
        <v>-827.2745329999999</v>
      </c>
      <c r="R66" s="95">
        <f t="shared" si="11"/>
        <v>-0.09882624931310474</v>
      </c>
    </row>
    <row r="67" spans="2:18" ht="12" customHeight="1">
      <c r="B67" s="131"/>
      <c r="C67" s="121"/>
      <c r="D67" s="121"/>
      <c r="E67" s="125"/>
      <c r="F67" s="125"/>
      <c r="G67" s="125"/>
      <c r="H67" s="125"/>
      <c r="I67" s="1"/>
      <c r="J67" s="95"/>
      <c r="K67" s="121"/>
      <c r="L67" s="121"/>
      <c r="M67" s="95"/>
      <c r="N67" s="79"/>
      <c r="O67" s="95"/>
      <c r="P67" s="79"/>
      <c r="Q67" s="84"/>
      <c r="R67" s="95"/>
    </row>
    <row r="68" spans="2:18" ht="34.5" customHeight="1" thickBot="1">
      <c r="B68" s="132" t="s">
        <v>102</v>
      </c>
      <c r="C68" s="133">
        <f>C20-C46</f>
        <v>-16238.032999999996</v>
      </c>
      <c r="D68" s="133">
        <f>D20-D46</f>
        <v>5215.321852000001</v>
      </c>
      <c r="E68" s="134">
        <f>E20-E46</f>
        <v>145.12039199999708</v>
      </c>
      <c r="F68" s="134">
        <f>F20-F46</f>
        <v>927.9934592000001</v>
      </c>
      <c r="G68" s="134">
        <f>G20-G46</f>
        <v>-1989.510411000003</v>
      </c>
      <c r="H68" s="134">
        <f>H20-H46</f>
        <v>0</v>
      </c>
      <c r="I68" s="133">
        <f>I20-I46</f>
        <v>2122.481000000007</v>
      </c>
      <c r="J68" s="133">
        <f>J20-J46</f>
        <v>0.6385199999999998</v>
      </c>
      <c r="K68" s="133">
        <f>K20-K46</f>
        <v>55.638222999999996</v>
      </c>
      <c r="L68" s="133">
        <f>L20-L46</f>
        <v>196.24834999999985</v>
      </c>
      <c r="M68" s="133">
        <f>SUM(C68:L68)</f>
        <v>-9564.101614799993</v>
      </c>
      <c r="N68" s="135">
        <f>N20-N46</f>
        <v>0</v>
      </c>
      <c r="O68" s="133">
        <f>O20-O46</f>
        <v>-9564.101614800049</v>
      </c>
      <c r="P68" s="133">
        <f>P20-P46</f>
        <v>2746.021</v>
      </c>
      <c r="Q68" s="136">
        <f>Q20-Q46</f>
        <v>-6818.080614800041</v>
      </c>
      <c r="R68" s="137">
        <f>Q68/$Q$10*100</f>
        <v>-0.8144881871699965</v>
      </c>
    </row>
    <row r="69" spans="3:18" s="9" customFormat="1" ht="19.5" customHeight="1" thickTop="1">
      <c r="C69" s="138"/>
      <c r="E69" s="35"/>
      <c r="F69" s="35"/>
      <c r="G69" s="35"/>
      <c r="H69" s="35"/>
      <c r="M69" s="10"/>
      <c r="O69" s="10"/>
      <c r="Q69" s="11"/>
      <c r="R69" s="12"/>
    </row>
    <row r="70" spans="3:18" s="9" customFormat="1" ht="19.5" customHeight="1">
      <c r="C70" s="139"/>
      <c r="E70" s="35"/>
      <c r="F70" s="35"/>
      <c r="G70" s="35"/>
      <c r="H70" s="35"/>
      <c r="M70" s="10"/>
      <c r="O70" s="10"/>
      <c r="Q70" s="11"/>
      <c r="R70" s="12"/>
    </row>
  </sheetData>
  <sheetProtection/>
  <mergeCells count="6"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2017-10-25T06:41:56Z</cp:lastPrinted>
  <dcterms:created xsi:type="dcterms:W3CDTF">2017-10-25T06:32:51Z</dcterms:created>
  <dcterms:modified xsi:type="dcterms:W3CDTF">2017-10-25T06:42:08Z</dcterms:modified>
  <cp:category/>
  <cp:version/>
  <cp:contentType/>
  <cp:contentStatus/>
</cp:coreProperties>
</file>