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februarie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'februarie 2020 '!$A$1:$R$68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'februarie 2020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<sst xmlns="http://schemas.openxmlformats.org/spreadsheetml/2006/main" count="112" uniqueCount="104">
  <si>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</si>
  <si>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01.01 - 29.02.2020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</si>
  <si>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</si>
  <si>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</si>
  <si>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</si>
  <si>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</si>
  <si>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</si>
  <si>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</si>
  <si>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</si>
  <si>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</si>
  <si>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</si>
  <si>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</si>
  <si>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</si>
  <si>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</si>
  <si>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</si>
  <si>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</si>
  <si>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</si>
  <si>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</si>
  <si>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</si>
  <si>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</si>
  <si>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</si>
  <si>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</si>
  <si>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</si>
  <si>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</si>
  <si>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</si>
  <si>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</si>
  <si>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</si>
  <si>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</si>
  <si>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</si>
  <si>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</si>
  <si>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</si>
  <si>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</si>
  <si>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</si>
  <si>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</si>
  <si>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</si>
  <si>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</si>
  <si>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</si>
  <si>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</si>
  <si>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</si>
  <si>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</si>
  <si>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</si>
  <si>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</si>
  <si>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</si>
  <si>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</si>
  <si>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</si>
  <si>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</si>
  <si>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</si>
  <si>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</si>
  <si>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</si>
  <si>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</si>
  <si>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</si>
  <si>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</si>
  <si>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</si>
  <si>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</si>
  <si>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</si>
  <si>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</si>
  <si>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</si>
  <si>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</si>
  <si>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</si>
  <si>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</si>
  <si>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</si>
  <si>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</si>
  <si>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</si>
  <si>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</si>
  <si>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</si>
  <si>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</si>
  <si>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</si>
  <si>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</si>
  <si>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</si>
  <si>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</si>
  <si>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</si>
  <si>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</si>
  <si>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</si>
  <si>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</si>
  <si>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</si>
  <si>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</si>
  <si>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</si>
  <si>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</si>
  <si>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</si>
  <si>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</si>
  <si>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</si>
  <si>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</si>
  <si>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</si>
  <si>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</si>
  <si>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</si>
  <si>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</si>
  <si>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</si>
  <si>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</si>
  <si>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</si>
  <si>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</si>
  <si>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</si>
  <si>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</si>
  <si>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</si>
  <si>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</si>
  <si>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</si>
  <si>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</si>
  <si>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</si>
  <si>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</si>
  <si>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</si>
  <si>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</si>
  <si>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</si>
  <si>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</si>
  <si>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</si>
  <si>
    <t>Anexa nr.1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</si>
</sst>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6" fontId="4" fillId="33" borderId="0" xfId="0" applyNumberFormat="1" applyFont="1" applyFill="1" applyBorder="1" applyAlignment="1" applyProtection="1">
      <alignment horizontal="center"/>
      <protection locked="0"/>
    </xf>
    <xf numFmtId="167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 vertical="center"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4" fontId="10" fillId="33" borderId="0" xfId="0" applyNumberFormat="1" applyFont="1" applyFill="1" applyAlignment="1" applyProtection="1">
      <alignment horizontal="center" vertic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1" fillId="33" borderId="0" xfId="0" applyNumberFormat="1" applyFont="1" applyFill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165" fontId="6" fillId="33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-%2029%20februarie%202020%20%20consolidari%20FNUASS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20 "/>
      <sheetName val="UAT ianuarie 2020"/>
      <sheetName val=" consolidari februarie"/>
      <sheetName val="ianuarie 2020  (valori)"/>
      <sheetName val="UAT ianuarie 2020 (valori)"/>
      <sheetName val="Sinteza - An 2"/>
      <sheetName val="Sinteza - An 2 (engleza)"/>
      <sheetName val="2020 Engl"/>
      <sheetName val="2019 - 2020"/>
      <sheetName val="Sinteza - program 3 luni "/>
      <sheetName val="program trim I _%.exec"/>
      <sheetName val="Progr.11.03.2020.(Liliana)"/>
      <sheetName val="Sinteza - Anexa program anual"/>
      <sheetName val="program %.exec"/>
      <sheetName val="dob_trez"/>
      <sheetName val="SPECIAL_CNAIR"/>
      <sheetName val="CNAIR_ex"/>
      <sheetName val="februarie 2019 "/>
      <sheetName val="februarie 2019 leg"/>
      <sheetName val="Sinteza-anexa program 9 luni "/>
      <sheetName val="program 9 luni .%.exec "/>
      <sheetName val="Sinteza-Anexa program 6 luni"/>
      <sheetName val="progr 6 luni % execuție  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68"/>
  <sheetViews>
    <sheetView showZeros="0" tabSelected="1" view="pageBreakPreview" zoomScale="75" zoomScaleNormal="81" zoomScaleSheetLayoutView="75" zoomScalePageLayoutView="0" workbookViewId="0" topLeftCell="A1">
      <pane xSplit="2" ySplit="16" topLeftCell="D58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H11" sqref="H11"/>
    </sheetView>
  </sheetViews>
  <sheetFormatPr defaultColWidth="9.140625" defaultRowHeight="19.5" customHeight="1" outlineLevelRow="1"/>
  <cols>
    <col min="1" max="1" width="3.8515625" style="5" customWidth="1"/>
    <col min="2" max="2" width="52.140625" style="10" customWidth="1"/>
    <col min="3" max="3" width="21.140625" style="10" customWidth="1"/>
    <col min="4" max="4" width="15.7109375" style="10" customWidth="1"/>
    <col min="5" max="5" width="17.00390625" style="129" customWidth="1"/>
    <col min="6" max="6" width="13.8515625" style="129" customWidth="1"/>
    <col min="7" max="7" width="16.8515625" style="129" customWidth="1"/>
    <col min="8" max="8" width="16.28125" style="129" customWidth="1"/>
    <col min="9" max="9" width="15.8515625" style="10" customWidth="1"/>
    <col min="10" max="10" width="13.28125" style="10" customWidth="1"/>
    <col min="11" max="11" width="14.140625" style="10" customWidth="1"/>
    <col min="12" max="12" width="13.7109375" style="10" customWidth="1"/>
    <col min="13" max="13" width="14.00390625" style="11" customWidth="1"/>
    <col min="14" max="14" width="11.7109375" style="10" customWidth="1"/>
    <col min="15" max="15" width="12.7109375" style="11" customWidth="1"/>
    <col min="16" max="16" width="11.57421875" style="10" customWidth="1"/>
    <col min="17" max="17" width="15.7109375" style="12" customWidth="1"/>
    <col min="18" max="18" width="9.57421875" style="13" customWidth="1"/>
    <col min="19" max="16384" width="8.8515625" style="5" customWidth="1"/>
  </cols>
  <sheetData>
    <row r="1" spans="2:18" ht="23.25" customHeight="1">
      <c r="B1" s="6"/>
      <c r="C1" s="5"/>
      <c r="D1" s="5"/>
      <c r="E1" s="7"/>
      <c r="F1" s="7"/>
      <c r="G1" s="7"/>
      <c r="H1" s="8"/>
      <c r="I1" s="9"/>
      <c r="R1" s="144" t="s">
        <v>103</v>
      </c>
    </row>
    <row r="2" spans="2:18" ht="15" customHeight="1">
      <c r="B2" s="14"/>
      <c r="C2" s="15"/>
      <c r="D2" s="16"/>
      <c r="E2" s="17"/>
      <c r="F2" s="17"/>
      <c r="G2" s="17"/>
      <c r="H2" s="17"/>
      <c r="I2" s="15"/>
      <c r="J2" s="18"/>
      <c r="K2" s="16"/>
      <c r="L2" s="5"/>
      <c r="M2" s="19"/>
      <c r="N2" s="138"/>
      <c r="O2" s="138"/>
      <c r="P2" s="138"/>
      <c r="Q2" s="138"/>
      <c r="R2" s="138"/>
    </row>
    <row r="3" spans="2:18" ht="22.5" customHeight="1" outlineLevel="1"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2:18" ht="15" outlineLevel="1"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2:18" ht="15" outlineLevel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2:18" ht="15" outlineLevel="1">
      <c r="B6" s="20"/>
      <c r="C6" s="21"/>
      <c r="D6" s="21"/>
      <c r="E6" s="21"/>
      <c r="F6" s="20"/>
      <c r="G6" s="20"/>
      <c r="H6" s="20"/>
      <c r="I6" s="22"/>
      <c r="J6" s="23"/>
      <c r="K6" s="23"/>
      <c r="L6" s="24"/>
      <c r="M6" s="1"/>
      <c r="N6" s="20"/>
      <c r="O6" s="20"/>
      <c r="P6" s="20"/>
      <c r="Q6" s="20"/>
      <c r="R6" s="20"/>
    </row>
    <row r="7" spans="2:18" ht="15" outlineLevel="1">
      <c r="B7" s="25"/>
      <c r="C7" s="21"/>
      <c r="D7" s="21"/>
      <c r="E7" s="21"/>
      <c r="F7" s="21"/>
      <c r="G7" s="21"/>
      <c r="H7" s="26"/>
      <c r="I7" s="27"/>
      <c r="J7" s="27"/>
      <c r="K7" s="27"/>
      <c r="L7" s="26"/>
      <c r="M7" s="26"/>
      <c r="O7" s="26"/>
      <c r="P7" s="26"/>
      <c r="Q7" s="20"/>
      <c r="R7" s="26"/>
    </row>
    <row r="8" spans="2:18" ht="0" customHeight="1" hidden="1" outlineLevel="1">
      <c r="B8" s="2"/>
      <c r="C8" s="21"/>
      <c r="D8" s="21"/>
      <c r="E8" s="21"/>
      <c r="F8" s="26"/>
      <c r="G8" s="21"/>
      <c r="H8" s="26"/>
      <c r="I8" s="27"/>
      <c r="J8" s="28"/>
      <c r="K8" s="29"/>
      <c r="L8" s="26"/>
      <c r="M8" s="26"/>
      <c r="N8" s="26"/>
      <c r="O8" s="26"/>
      <c r="P8" s="26"/>
      <c r="Q8" s="20"/>
      <c r="R8" s="26"/>
    </row>
    <row r="9" spans="2:18" ht="15" outlineLevel="1">
      <c r="B9" s="2"/>
      <c r="C9" s="21"/>
      <c r="D9" s="21"/>
      <c r="E9" s="21"/>
      <c r="F9" s="30"/>
      <c r="G9" s="21"/>
      <c r="H9" s="26"/>
      <c r="I9" s="31"/>
      <c r="J9" s="32"/>
      <c r="K9" s="21"/>
      <c r="L9" s="30"/>
      <c r="M9" s="26"/>
      <c r="N9" s="26"/>
      <c r="O9" s="26"/>
      <c r="P9" s="26"/>
      <c r="Q9" s="26"/>
      <c r="R9" s="26"/>
    </row>
    <row r="10" spans="2:13" ht="24" customHeight="1" outlineLevel="1">
      <c r="B10" s="34"/>
      <c r="C10" s="24"/>
      <c r="D10" s="35"/>
      <c r="E10" s="24"/>
      <c r="F10" s="24"/>
      <c r="G10" s="24"/>
      <c r="H10" s="24"/>
      <c r="I10" s="36"/>
      <c r="J10" s="23"/>
      <c r="K10" s="37"/>
      <c r="L10" s="23"/>
      <c r="M10" s="24"/>
    </row>
    <row r="11" spans="2:18" ht="15.75" customHeight="1" outlineLevel="1">
      <c r="B11" s="38"/>
      <c r="C11" s="36"/>
      <c r="D11" s="36"/>
      <c r="E11" s="36"/>
      <c r="F11" s="36"/>
      <c r="G11" s="36"/>
      <c r="H11" s="1"/>
      <c r="I11" s="36"/>
      <c r="J11" s="39"/>
      <c r="K11" s="24"/>
      <c r="L11" s="39"/>
      <c r="M11" s="39"/>
      <c r="N11" s="40"/>
      <c r="O11" s="40"/>
      <c r="P11" s="11" t="s">
        <v>2</v>
      </c>
      <c r="Q11" s="41">
        <v>1141400</v>
      </c>
      <c r="R11" s="42"/>
    </row>
    <row r="12" spans="2:18" ht="17.25" outlineLevel="1">
      <c r="B12" s="43"/>
      <c r="C12" s="24"/>
      <c r="D12" s="24"/>
      <c r="E12" s="24"/>
      <c r="F12" s="24"/>
      <c r="G12" s="44"/>
      <c r="H12" s="45"/>
      <c r="I12" s="46"/>
      <c r="J12" s="5"/>
      <c r="K12" s="33"/>
      <c r="L12" s="33"/>
      <c r="M12" s="18"/>
      <c r="N12" s="47"/>
      <c r="O12" s="48"/>
      <c r="P12" s="47"/>
      <c r="Q12" s="49"/>
      <c r="R12" s="50" t="s">
        <v>3</v>
      </c>
    </row>
    <row r="13" spans="2:18" ht="15">
      <c r="B13" s="52"/>
      <c r="C13" s="53" t="s">
        <v>4</v>
      </c>
      <c r="D13" s="53" t="s">
        <v>4</v>
      </c>
      <c r="E13" s="54" t="s">
        <v>4</v>
      </c>
      <c r="F13" s="54" t="s">
        <v>4</v>
      </c>
      <c r="G13" s="54" t="s">
        <v>5</v>
      </c>
      <c r="H13" s="54" t="s">
        <v>6</v>
      </c>
      <c r="I13" s="53" t="s">
        <v>4</v>
      </c>
      <c r="J13" s="53" t="s">
        <v>7</v>
      </c>
      <c r="K13" s="53" t="s">
        <v>8</v>
      </c>
      <c r="L13" s="53" t="s">
        <v>8</v>
      </c>
      <c r="M13" s="55" t="s">
        <v>9</v>
      </c>
      <c r="N13" s="53" t="s">
        <v>10</v>
      </c>
      <c r="O13" s="56" t="s">
        <v>9</v>
      </c>
      <c r="P13" s="53" t="s">
        <v>11</v>
      </c>
      <c r="Q13" s="141" t="s">
        <v>12</v>
      </c>
      <c r="R13" s="141"/>
    </row>
    <row r="14" spans="2:18" ht="19.5" customHeight="1">
      <c r="B14" s="57"/>
      <c r="C14" s="58" t="s">
        <v>13</v>
      </c>
      <c r="D14" s="58" t="s">
        <v>14</v>
      </c>
      <c r="E14" s="59" t="s">
        <v>15</v>
      </c>
      <c r="F14" s="59" t="s">
        <v>16</v>
      </c>
      <c r="G14" s="59" t="s">
        <v>17</v>
      </c>
      <c r="H14" s="59" t="s">
        <v>18</v>
      </c>
      <c r="I14" s="58" t="s">
        <v>19</v>
      </c>
      <c r="J14" s="58" t="s">
        <v>18</v>
      </c>
      <c r="K14" s="58" t="s">
        <v>20</v>
      </c>
      <c r="L14" s="58" t="s">
        <v>21</v>
      </c>
      <c r="M14" s="60"/>
      <c r="N14" s="58" t="s">
        <v>22</v>
      </c>
      <c r="O14" s="61" t="s">
        <v>23</v>
      </c>
      <c r="P14" s="62" t="s">
        <v>24</v>
      </c>
      <c r="Q14" s="142"/>
      <c r="R14" s="142"/>
    </row>
    <row r="15" spans="2:18" ht="15.75" customHeight="1">
      <c r="B15" s="63"/>
      <c r="C15" s="58" t="s">
        <v>25</v>
      </c>
      <c r="D15" s="58" t="s">
        <v>26</v>
      </c>
      <c r="E15" s="59" t="s">
        <v>27</v>
      </c>
      <c r="F15" s="59" t="s">
        <v>28</v>
      </c>
      <c r="G15" s="59" t="s">
        <v>29</v>
      </c>
      <c r="H15" s="59" t="s">
        <v>30</v>
      </c>
      <c r="I15" s="58" t="s">
        <v>31</v>
      </c>
      <c r="J15" s="58" t="s">
        <v>32</v>
      </c>
      <c r="K15" s="58" t="s">
        <v>33</v>
      </c>
      <c r="L15" s="58" t="s">
        <v>34</v>
      </c>
      <c r="M15" s="60"/>
      <c r="N15" s="58" t="s">
        <v>35</v>
      </c>
      <c r="O15" s="61" t="s">
        <v>36</v>
      </c>
      <c r="P15" s="62" t="s">
        <v>37</v>
      </c>
      <c r="Q15" s="142"/>
      <c r="R15" s="142"/>
    </row>
    <row r="16" spans="2:18" ht="15">
      <c r="B16" s="64"/>
      <c r="C16" s="65"/>
      <c r="D16" s="58" t="s">
        <v>38</v>
      </c>
      <c r="E16" s="59" t="s">
        <v>39</v>
      </c>
      <c r="F16" s="59" t="s">
        <v>40</v>
      </c>
      <c r="G16" s="59" t="s">
        <v>41</v>
      </c>
      <c r="H16" s="59"/>
      <c r="I16" s="58" t="s">
        <v>42</v>
      </c>
      <c r="J16" s="58" t="s">
        <v>43</v>
      </c>
      <c r="K16" s="58"/>
      <c r="L16" s="58" t="s">
        <v>44</v>
      </c>
      <c r="M16" s="60"/>
      <c r="N16" s="58" t="s">
        <v>45</v>
      </c>
      <c r="O16" s="60" t="s">
        <v>46</v>
      </c>
      <c r="P16" s="62" t="s">
        <v>47</v>
      </c>
      <c r="Q16" s="142"/>
      <c r="R16" s="142"/>
    </row>
    <row r="17" spans="2:18" ht="15.75" customHeight="1">
      <c r="B17" s="47"/>
      <c r="C17" s="5"/>
      <c r="D17" s="58" t="s">
        <v>48</v>
      </c>
      <c r="E17" s="59"/>
      <c r="F17" s="59"/>
      <c r="G17" s="59" t="s">
        <v>49</v>
      </c>
      <c r="H17" s="59"/>
      <c r="I17" s="58" t="s">
        <v>50</v>
      </c>
      <c r="J17" s="58"/>
      <c r="K17" s="58"/>
      <c r="L17" s="58" t="s">
        <v>51</v>
      </c>
      <c r="M17" s="60"/>
      <c r="N17" s="58"/>
      <c r="O17" s="60"/>
      <c r="P17" s="62"/>
      <c r="Q17" s="138" t="s">
        <v>52</v>
      </c>
      <c r="R17" s="143" t="s">
        <v>53</v>
      </c>
    </row>
    <row r="18" spans="2:18" ht="51" customHeight="1">
      <c r="B18" s="66"/>
      <c r="C18" s="5"/>
      <c r="D18" s="67"/>
      <c r="E18" s="67"/>
      <c r="F18" s="67"/>
      <c r="G18" s="59" t="s">
        <v>54</v>
      </c>
      <c r="H18" s="59"/>
      <c r="I18" s="68" t="s">
        <v>55</v>
      </c>
      <c r="J18" s="58"/>
      <c r="K18" s="58"/>
      <c r="L18" s="68" t="s">
        <v>56</v>
      </c>
      <c r="M18" s="60"/>
      <c r="N18" s="58"/>
      <c r="O18" s="60"/>
      <c r="P18" s="62"/>
      <c r="Q18" s="138"/>
      <c r="R18" s="143"/>
    </row>
    <row r="19" spans="2:18" ht="18" customHeight="1" thickBot="1">
      <c r="B19" s="130"/>
      <c r="C19" s="76"/>
      <c r="D19" s="131"/>
      <c r="E19" s="131"/>
      <c r="F19" s="131"/>
      <c r="G19" s="132"/>
      <c r="H19" s="132"/>
      <c r="I19" s="133"/>
      <c r="J19" s="134"/>
      <c r="K19" s="134"/>
      <c r="L19" s="133"/>
      <c r="M19" s="135"/>
      <c r="N19" s="134"/>
      <c r="O19" s="135"/>
      <c r="P19" s="136"/>
      <c r="Q19" s="127"/>
      <c r="R19" s="137"/>
    </row>
    <row r="20" spans="2:18" s="81" customFormat="1" ht="30.75" customHeight="1" thickTop="1">
      <c r="B20" s="3" t="s">
        <v>57</v>
      </c>
      <c r="C20" s="4">
        <f aca="true" t="shared" si="0" ref="C20:L20">C21+C37+C38+C39+C40+C41+C42+C43+C44</f>
        <v>21151.024229000002</v>
      </c>
      <c r="D20" s="4">
        <f t="shared" si="0"/>
        <v>13547.334915000001</v>
      </c>
      <c r="E20" s="4">
        <f>E21+E37+E38+E39+E40+E41+E42+E43+E44</f>
        <v>13414.344015000002</v>
      </c>
      <c r="F20" s="4">
        <f t="shared" si="0"/>
        <v>577.35955</v>
      </c>
      <c r="G20" s="4">
        <f t="shared" si="0"/>
        <v>6537.682534999999</v>
      </c>
      <c r="H20" s="4">
        <f>H21+H37+H38+H39+H40+H41+H42+H43+H44</f>
        <v>0</v>
      </c>
      <c r="I20" s="4">
        <f>I21+I37+I38+I39+I40+I41+I42+I43+I44</f>
        <v>4915.927</v>
      </c>
      <c r="J20" s="4">
        <f t="shared" si="0"/>
        <v>38.569083</v>
      </c>
      <c r="K20" s="4">
        <f t="shared" si="0"/>
        <v>35.87548478</v>
      </c>
      <c r="L20" s="77">
        <f t="shared" si="0"/>
        <v>417.48213999999996</v>
      </c>
      <c r="M20" s="78">
        <f>SUM(C20:L20)</f>
        <v>60635.598951780004</v>
      </c>
      <c r="N20" s="79">
        <f>N21+N37+N38+N41+N39</f>
        <v>-9355.61077481</v>
      </c>
      <c r="O20" s="78">
        <f aca="true" t="shared" si="1" ref="O20:O42">M20+N20</f>
        <v>51279.98817697</v>
      </c>
      <c r="P20" s="79">
        <f>P21+P37+P38+P41+P43</f>
        <v>0</v>
      </c>
      <c r="Q20" s="80">
        <f>O20+P20</f>
        <v>51279.98817697</v>
      </c>
      <c r="R20" s="78">
        <f>Q20/$Q$11*100</f>
        <v>4.492727192655511</v>
      </c>
    </row>
    <row r="21" spans="2:18" s="83" customFormat="1" ht="18.75" customHeight="1">
      <c r="B21" s="69" t="s">
        <v>58</v>
      </c>
      <c r="C21" s="4">
        <f>C22+C35+C36</f>
        <v>19324.069229</v>
      </c>
      <c r="D21" s="4">
        <f>D22+D35+D36</f>
        <v>11046.085</v>
      </c>
      <c r="E21" s="77">
        <f>E22+E35+E36</f>
        <v>11962.769015000002</v>
      </c>
      <c r="F21" s="77">
        <f>F22+F35+F36</f>
        <v>426.85654999999997</v>
      </c>
      <c r="G21" s="77">
        <f>G22+G35+G36</f>
        <v>6486.774534999999</v>
      </c>
      <c r="H21" s="77"/>
      <c r="I21" s="4">
        <f>I22+I35+I36</f>
        <v>1986.6109999999999</v>
      </c>
      <c r="J21" s="4"/>
      <c r="K21" s="82">
        <f>K22+K35+K36</f>
        <v>35.87548478</v>
      </c>
      <c r="L21" s="82">
        <f>L22+L35+L36</f>
        <v>255.70161</v>
      </c>
      <c r="M21" s="4">
        <f>SUM(C21:L21)</f>
        <v>51524.74242377999</v>
      </c>
      <c r="N21" s="4">
        <f>N22+N35+N36</f>
        <v>-2732.37424481</v>
      </c>
      <c r="O21" s="82">
        <f t="shared" si="1"/>
        <v>48792.36817896999</v>
      </c>
      <c r="P21" s="4">
        <f>P22+P35+P36</f>
        <v>0</v>
      </c>
      <c r="Q21" s="71">
        <f aca="true" t="shared" si="2" ref="Q21:Q42">O21+P21</f>
        <v>48792.36817896999</v>
      </c>
      <c r="R21" s="82">
        <f aca="true" t="shared" si="3" ref="R21:R44">Q21/$Q$11*100</f>
        <v>4.274782563428245</v>
      </c>
    </row>
    <row r="22" spans="2:18" ht="28.5" customHeight="1">
      <c r="B22" s="84" t="s">
        <v>59</v>
      </c>
      <c r="C22" s="85">
        <f>C23+C27+C28+C33+C34</f>
        <v>16131.391394</v>
      </c>
      <c r="D22" s="85">
        <f>D23+D27+D28+D33+D34</f>
        <v>8272.494999999999</v>
      </c>
      <c r="E22" s="86">
        <f aca="true" t="shared" si="4" ref="E22:L22">E23+E27+E28+E33+E34</f>
        <v>0</v>
      </c>
      <c r="F22" s="86">
        <f t="shared" si="4"/>
        <v>0</v>
      </c>
      <c r="G22" s="87">
        <f t="shared" si="4"/>
        <v>934.284</v>
      </c>
      <c r="H22" s="86">
        <f t="shared" si="4"/>
        <v>0</v>
      </c>
      <c r="I22" s="85">
        <f>I23+I27+I28+I33+I34</f>
        <v>157.498</v>
      </c>
      <c r="J22" s="51">
        <f t="shared" si="4"/>
        <v>0</v>
      </c>
      <c r="K22" s="51">
        <f t="shared" si="4"/>
        <v>0</v>
      </c>
      <c r="L22" s="51">
        <f t="shared" si="4"/>
        <v>0</v>
      </c>
      <c r="M22" s="85">
        <f>SUM(C22:L22)</f>
        <v>25495.668394</v>
      </c>
      <c r="N22" s="51">
        <f>N23+N27+N28+N33+N34</f>
        <v>0</v>
      </c>
      <c r="O22" s="85">
        <f t="shared" si="1"/>
        <v>25495.668394</v>
      </c>
      <c r="P22" s="51">
        <f>P23+P27+P28+P33+P34</f>
        <v>0</v>
      </c>
      <c r="Q22" s="88">
        <f t="shared" si="2"/>
        <v>25495.668394</v>
      </c>
      <c r="R22" s="85">
        <f t="shared" si="3"/>
        <v>2.2337189761696163</v>
      </c>
    </row>
    <row r="23" spans="2:18" ht="33.75" customHeight="1">
      <c r="B23" s="89" t="s">
        <v>60</v>
      </c>
      <c r="C23" s="85">
        <f aca="true" t="shared" si="5" ref="C23:H23">C24+C25+C26</f>
        <v>1098.1858770000003</v>
      </c>
      <c r="D23" s="85">
        <f>D24+D25+D26</f>
        <v>4389.159</v>
      </c>
      <c r="E23" s="86">
        <f t="shared" si="5"/>
        <v>0</v>
      </c>
      <c r="F23" s="86">
        <f t="shared" si="5"/>
        <v>0</v>
      </c>
      <c r="G23" s="86">
        <f t="shared" si="5"/>
        <v>0</v>
      </c>
      <c r="H23" s="86">
        <f t="shared" si="5"/>
        <v>0</v>
      </c>
      <c r="I23" s="86">
        <f>I24+I25+I26</f>
        <v>0</v>
      </c>
      <c r="J23" s="51">
        <f>J24+J25+J26</f>
        <v>0</v>
      </c>
      <c r="K23" s="1">
        <f>K24+K25+K26</f>
        <v>0</v>
      </c>
      <c r="L23" s="51">
        <f>L24+L25+L26</f>
        <v>0</v>
      </c>
      <c r="M23" s="85">
        <f>SUM(C23:L23)</f>
        <v>5487.3448769999995</v>
      </c>
      <c r="N23" s="51">
        <f>N24+N25+N26</f>
        <v>0</v>
      </c>
      <c r="O23" s="85">
        <f t="shared" si="1"/>
        <v>5487.3448769999995</v>
      </c>
      <c r="P23" s="51">
        <f>P24+P25+P26</f>
        <v>0</v>
      </c>
      <c r="Q23" s="88">
        <f t="shared" si="2"/>
        <v>5487.3448769999995</v>
      </c>
      <c r="R23" s="85">
        <f>Q23/$Q$11*100</f>
        <v>0.4807556401787278</v>
      </c>
    </row>
    <row r="24" spans="2:18" ht="22.5" customHeight="1">
      <c r="B24" s="90" t="s">
        <v>61</v>
      </c>
      <c r="C24" s="1">
        <v>401.799</v>
      </c>
      <c r="D24" s="1">
        <v>0.411</v>
      </c>
      <c r="E24" s="86"/>
      <c r="F24" s="86"/>
      <c r="G24" s="86"/>
      <c r="H24" s="86"/>
      <c r="I24" s="85"/>
      <c r="J24" s="1"/>
      <c r="K24" s="1"/>
      <c r="L24" s="1"/>
      <c r="M24" s="85">
        <f aca="true" t="shared" si="6" ref="M24:M42">SUM(C24:L24)</f>
        <v>402.21</v>
      </c>
      <c r="N24" s="1"/>
      <c r="O24" s="85">
        <f t="shared" si="1"/>
        <v>402.21</v>
      </c>
      <c r="P24" s="1"/>
      <c r="Q24" s="88">
        <f t="shared" si="2"/>
        <v>402.21</v>
      </c>
      <c r="R24" s="85">
        <f>Q24/$Q$11*100</f>
        <v>0.035238303837392675</v>
      </c>
    </row>
    <row r="25" spans="2:18" ht="30" customHeight="1">
      <c r="B25" s="90" t="s">
        <v>62</v>
      </c>
      <c r="C25" s="1">
        <v>-150.48112299999957</v>
      </c>
      <c r="D25" s="1">
        <v>4386.793</v>
      </c>
      <c r="E25" s="75"/>
      <c r="F25" s="75"/>
      <c r="G25" s="75"/>
      <c r="H25" s="75"/>
      <c r="I25" s="85"/>
      <c r="J25" s="1"/>
      <c r="K25" s="1"/>
      <c r="L25" s="1"/>
      <c r="M25" s="85">
        <f t="shared" si="6"/>
        <v>4236.311877</v>
      </c>
      <c r="N25" s="1"/>
      <c r="O25" s="85">
        <f t="shared" si="1"/>
        <v>4236.311877</v>
      </c>
      <c r="P25" s="1"/>
      <c r="Q25" s="88">
        <f t="shared" si="2"/>
        <v>4236.311877</v>
      </c>
      <c r="R25" s="85">
        <f>Q25/$Q$11*100</f>
        <v>0.37115050613281936</v>
      </c>
    </row>
    <row r="26" spans="2:18" ht="36" customHeight="1">
      <c r="B26" s="91" t="s">
        <v>63</v>
      </c>
      <c r="C26" s="1">
        <v>846.8679999999999</v>
      </c>
      <c r="D26" s="1">
        <v>1.955</v>
      </c>
      <c r="E26" s="75"/>
      <c r="F26" s="75"/>
      <c r="G26" s="75"/>
      <c r="H26" s="75"/>
      <c r="I26" s="85"/>
      <c r="J26" s="1"/>
      <c r="K26" s="1"/>
      <c r="L26" s="1"/>
      <c r="M26" s="85">
        <f t="shared" si="6"/>
        <v>848.823</v>
      </c>
      <c r="N26" s="1"/>
      <c r="O26" s="85">
        <f t="shared" si="1"/>
        <v>848.823</v>
      </c>
      <c r="P26" s="1"/>
      <c r="Q26" s="88">
        <f t="shared" si="2"/>
        <v>848.823</v>
      </c>
      <c r="R26" s="85">
        <f t="shared" si="3"/>
        <v>0.07436683020851587</v>
      </c>
    </row>
    <row r="27" spans="2:18" ht="23.25" customHeight="1">
      <c r="B27" s="89" t="s">
        <v>64</v>
      </c>
      <c r="C27" s="1">
        <v>0.16</v>
      </c>
      <c r="D27" s="1">
        <v>1081.936</v>
      </c>
      <c r="E27" s="86"/>
      <c r="F27" s="86"/>
      <c r="G27" s="86"/>
      <c r="H27" s="86"/>
      <c r="I27" s="85"/>
      <c r="J27" s="1"/>
      <c r="K27" s="1"/>
      <c r="L27" s="1"/>
      <c r="M27" s="85">
        <f t="shared" si="6"/>
        <v>1082.096</v>
      </c>
      <c r="N27" s="1"/>
      <c r="O27" s="85">
        <f t="shared" si="1"/>
        <v>1082.096</v>
      </c>
      <c r="P27" s="1"/>
      <c r="Q27" s="88">
        <f t="shared" si="2"/>
        <v>1082.096</v>
      </c>
      <c r="R27" s="85">
        <f t="shared" si="3"/>
        <v>0.09480427545120029</v>
      </c>
    </row>
    <row r="28" spans="2:18" ht="36.75" customHeight="1">
      <c r="B28" s="92" t="s">
        <v>65</v>
      </c>
      <c r="C28" s="73">
        <f>SUM(C29:C32)</f>
        <v>14793.333517</v>
      </c>
      <c r="D28" s="73">
        <f>D29+D30+D31+D32</f>
        <v>2753.969</v>
      </c>
      <c r="E28" s="75">
        <f aca="true" t="shared" si="7" ref="E28:L28">E29+E30+E31+E32</f>
        <v>0</v>
      </c>
      <c r="F28" s="75">
        <f t="shared" si="7"/>
        <v>0</v>
      </c>
      <c r="G28" s="93">
        <f t="shared" si="7"/>
        <v>934.284</v>
      </c>
      <c r="H28" s="75">
        <f t="shared" si="7"/>
        <v>0</v>
      </c>
      <c r="I28" s="73">
        <f>I29+I30+I31+I32</f>
        <v>7.28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85">
        <f t="shared" si="6"/>
        <v>18488.866517</v>
      </c>
      <c r="N28" s="1">
        <f>N29+N30+N31</f>
        <v>0</v>
      </c>
      <c r="O28" s="85">
        <f t="shared" si="1"/>
        <v>18488.866517</v>
      </c>
      <c r="P28" s="1">
        <f>P29+P30+P31</f>
        <v>0</v>
      </c>
      <c r="Q28" s="88">
        <f t="shared" si="2"/>
        <v>18488.866517</v>
      </c>
      <c r="R28" s="85">
        <f t="shared" si="3"/>
        <v>1.6198411176625196</v>
      </c>
    </row>
    <row r="29" spans="2:18" ht="25.5" customHeight="1">
      <c r="B29" s="90" t="s">
        <v>66</v>
      </c>
      <c r="C29" s="1">
        <v>9247.917</v>
      </c>
      <c r="D29" s="1">
        <v>2267.859</v>
      </c>
      <c r="E29" s="86"/>
      <c r="F29" s="86"/>
      <c r="G29" s="86"/>
      <c r="H29" s="86"/>
      <c r="I29" s="85"/>
      <c r="J29" s="1"/>
      <c r="K29" s="1"/>
      <c r="L29" s="1"/>
      <c r="M29" s="85">
        <f t="shared" si="6"/>
        <v>11515.776</v>
      </c>
      <c r="N29" s="1"/>
      <c r="O29" s="85">
        <f t="shared" si="1"/>
        <v>11515.776</v>
      </c>
      <c r="P29" s="1"/>
      <c r="Q29" s="88">
        <f t="shared" si="2"/>
        <v>11515.776</v>
      </c>
      <c r="R29" s="85">
        <f t="shared" si="3"/>
        <v>1.0089167688803224</v>
      </c>
    </row>
    <row r="30" spans="2:18" ht="20.25" customHeight="1">
      <c r="B30" s="90" t="s">
        <v>67</v>
      </c>
      <c r="C30" s="1">
        <v>5033.375</v>
      </c>
      <c r="D30" s="1"/>
      <c r="E30" s="75"/>
      <c r="F30" s="75"/>
      <c r="G30" s="75"/>
      <c r="H30" s="75"/>
      <c r="I30" s="75"/>
      <c r="J30" s="1"/>
      <c r="K30" s="1"/>
      <c r="L30" s="1"/>
      <c r="M30" s="85">
        <f t="shared" si="6"/>
        <v>5033.375</v>
      </c>
      <c r="N30" s="1"/>
      <c r="O30" s="85">
        <f t="shared" si="1"/>
        <v>5033.375</v>
      </c>
      <c r="P30" s="1"/>
      <c r="Q30" s="88">
        <f t="shared" si="2"/>
        <v>5033.375</v>
      </c>
      <c r="R30" s="85">
        <f t="shared" si="3"/>
        <v>0.44098256527072016</v>
      </c>
    </row>
    <row r="31" spans="2:18" s="95" customFormat="1" ht="36.75" customHeight="1">
      <c r="B31" s="94" t="s">
        <v>68</v>
      </c>
      <c r="C31" s="1">
        <v>270.32651699999997</v>
      </c>
      <c r="D31" s="1">
        <v>14.88</v>
      </c>
      <c r="E31" s="75"/>
      <c r="F31" s="75">
        <v>0</v>
      </c>
      <c r="G31" s="75">
        <v>934.284</v>
      </c>
      <c r="H31" s="75"/>
      <c r="I31" s="1">
        <v>0</v>
      </c>
      <c r="J31" s="1"/>
      <c r="K31" s="1"/>
      <c r="L31" s="1"/>
      <c r="M31" s="85">
        <f t="shared" si="6"/>
        <v>1219.490517</v>
      </c>
      <c r="N31" s="1"/>
      <c r="O31" s="85">
        <f t="shared" si="1"/>
        <v>1219.490517</v>
      </c>
      <c r="P31" s="1"/>
      <c r="Q31" s="88">
        <f t="shared" si="2"/>
        <v>1219.490517</v>
      </c>
      <c r="R31" s="85">
        <f t="shared" si="3"/>
        <v>0.10684164333274926</v>
      </c>
    </row>
    <row r="32" spans="2:18" ht="58.5" customHeight="1">
      <c r="B32" s="94" t="s">
        <v>69</v>
      </c>
      <c r="C32" s="1">
        <v>241.715</v>
      </c>
      <c r="D32" s="1">
        <v>471.23</v>
      </c>
      <c r="E32" s="75"/>
      <c r="F32" s="75"/>
      <c r="G32" s="75"/>
      <c r="H32" s="75"/>
      <c r="I32" s="1">
        <v>7.28</v>
      </c>
      <c r="J32" s="96"/>
      <c r="K32" s="1"/>
      <c r="L32" s="1"/>
      <c r="M32" s="85">
        <f t="shared" si="6"/>
        <v>720.225</v>
      </c>
      <c r="N32" s="1"/>
      <c r="O32" s="85">
        <f t="shared" si="1"/>
        <v>720.225</v>
      </c>
      <c r="P32" s="1"/>
      <c r="Q32" s="88">
        <f t="shared" si="2"/>
        <v>720.225</v>
      </c>
      <c r="R32" s="85">
        <f t="shared" si="3"/>
        <v>0.06310014017872788</v>
      </c>
    </row>
    <row r="33" spans="2:18" ht="36" customHeight="1">
      <c r="B33" s="92" t="s">
        <v>70</v>
      </c>
      <c r="C33" s="1">
        <v>184.209</v>
      </c>
      <c r="D33" s="1">
        <v>0</v>
      </c>
      <c r="E33" s="75"/>
      <c r="F33" s="75"/>
      <c r="G33" s="75"/>
      <c r="H33" s="75"/>
      <c r="I33" s="1">
        <v>0</v>
      </c>
      <c r="J33" s="1"/>
      <c r="K33" s="1"/>
      <c r="L33" s="1"/>
      <c r="M33" s="85">
        <f t="shared" si="6"/>
        <v>184.209</v>
      </c>
      <c r="N33" s="1"/>
      <c r="O33" s="85">
        <f t="shared" si="1"/>
        <v>184.209</v>
      </c>
      <c r="P33" s="1"/>
      <c r="Q33" s="88">
        <f t="shared" si="2"/>
        <v>184.209</v>
      </c>
      <c r="R33" s="85">
        <f t="shared" si="3"/>
        <v>0.016138864552304188</v>
      </c>
    </row>
    <row r="34" spans="2:18" ht="33" customHeight="1">
      <c r="B34" s="97" t="s">
        <v>71</v>
      </c>
      <c r="C34" s="1">
        <v>55.503</v>
      </c>
      <c r="D34" s="1">
        <v>47.431</v>
      </c>
      <c r="E34" s="75"/>
      <c r="F34" s="75"/>
      <c r="G34" s="75"/>
      <c r="H34" s="75"/>
      <c r="I34" s="1">
        <v>150.218</v>
      </c>
      <c r="J34" s="1"/>
      <c r="K34" s="1"/>
      <c r="L34" s="1"/>
      <c r="M34" s="85">
        <f t="shared" si="6"/>
        <v>253.152</v>
      </c>
      <c r="N34" s="1"/>
      <c r="O34" s="85">
        <f t="shared" si="1"/>
        <v>253.152</v>
      </c>
      <c r="P34" s="1"/>
      <c r="Q34" s="88">
        <f t="shared" si="2"/>
        <v>253.152</v>
      </c>
      <c r="R34" s="85">
        <f t="shared" si="3"/>
        <v>0.0221790783248642</v>
      </c>
    </row>
    <row r="35" spans="2:18" ht="27.75" customHeight="1">
      <c r="B35" s="98" t="s">
        <v>102</v>
      </c>
      <c r="C35" s="1">
        <v>1654.074835</v>
      </c>
      <c r="D35" s="1"/>
      <c r="E35" s="75">
        <v>11944.055015000002</v>
      </c>
      <c r="F35" s="75">
        <v>422.88255</v>
      </c>
      <c r="G35" s="75">
        <v>5549.626534999999</v>
      </c>
      <c r="H35" s="75"/>
      <c r="I35" s="1">
        <v>0.053</v>
      </c>
      <c r="J35" s="1"/>
      <c r="K35" s="1"/>
      <c r="L35" s="1"/>
      <c r="M35" s="85">
        <f t="shared" si="6"/>
        <v>19570.691935000003</v>
      </c>
      <c r="N35" s="99">
        <v>-15.218</v>
      </c>
      <c r="O35" s="85">
        <f t="shared" si="1"/>
        <v>19555.473935</v>
      </c>
      <c r="P35" s="1"/>
      <c r="Q35" s="88">
        <f t="shared" si="2"/>
        <v>19555.473935</v>
      </c>
      <c r="R35" s="85">
        <f t="shared" si="3"/>
        <v>1.7132884120378482</v>
      </c>
    </row>
    <row r="36" spans="2:18" ht="27" customHeight="1">
      <c r="B36" s="100" t="s">
        <v>72</v>
      </c>
      <c r="C36" s="1">
        <v>1538.603</v>
      </c>
      <c r="D36" s="1">
        <v>2773.5899999999997</v>
      </c>
      <c r="E36" s="1">
        <v>18.714</v>
      </c>
      <c r="F36" s="1">
        <v>3.974</v>
      </c>
      <c r="G36" s="1">
        <v>2.864</v>
      </c>
      <c r="H36" s="75"/>
      <c r="I36" s="1">
        <v>1829.06</v>
      </c>
      <c r="J36" s="101"/>
      <c r="K36" s="1">
        <v>35.87548478</v>
      </c>
      <c r="L36" s="1">
        <v>255.70161</v>
      </c>
      <c r="M36" s="85">
        <f t="shared" si="6"/>
        <v>6458.382094779999</v>
      </c>
      <c r="N36" s="99">
        <v>-2717.1562448100003</v>
      </c>
      <c r="O36" s="85">
        <f t="shared" si="1"/>
        <v>3741.2258499699983</v>
      </c>
      <c r="P36" s="1"/>
      <c r="Q36" s="88">
        <f t="shared" si="2"/>
        <v>3741.2258499699983</v>
      </c>
      <c r="R36" s="85">
        <f t="shared" si="3"/>
        <v>0.32777517522078137</v>
      </c>
    </row>
    <row r="37" spans="2:18" ht="24" customHeight="1">
      <c r="B37" s="102" t="s">
        <v>73</v>
      </c>
      <c r="C37" s="1"/>
      <c r="D37" s="1">
        <v>2142.7490000000007</v>
      </c>
      <c r="E37" s="75">
        <v>1451.575</v>
      </c>
      <c r="F37" s="75">
        <v>0</v>
      </c>
      <c r="G37" s="75">
        <v>50.908</v>
      </c>
      <c r="H37" s="75"/>
      <c r="I37" s="1">
        <v>2809.553</v>
      </c>
      <c r="J37" s="1">
        <v>6.671</v>
      </c>
      <c r="K37" s="1"/>
      <c r="L37" s="1">
        <v>161.78053</v>
      </c>
      <c r="M37" s="85">
        <f t="shared" si="6"/>
        <v>6623.23653</v>
      </c>
      <c r="N37" s="73">
        <f>-M37</f>
        <v>-6623.23653</v>
      </c>
      <c r="O37" s="85">
        <f t="shared" si="1"/>
        <v>0</v>
      </c>
      <c r="P37" s="1"/>
      <c r="Q37" s="88">
        <f t="shared" si="2"/>
        <v>0</v>
      </c>
      <c r="R37" s="85">
        <f t="shared" si="3"/>
        <v>0</v>
      </c>
    </row>
    <row r="38" spans="2:18" ht="23.25" customHeight="1">
      <c r="B38" s="103" t="s">
        <v>74</v>
      </c>
      <c r="C38" s="1">
        <v>14.404</v>
      </c>
      <c r="D38" s="1">
        <v>47.484</v>
      </c>
      <c r="E38" s="75"/>
      <c r="F38" s="75"/>
      <c r="G38" s="75"/>
      <c r="H38" s="75"/>
      <c r="I38" s="1">
        <v>30.014000000000003</v>
      </c>
      <c r="J38" s="101"/>
      <c r="K38" s="1"/>
      <c r="L38" s="1"/>
      <c r="M38" s="85">
        <f t="shared" si="6"/>
        <v>91.90200000000002</v>
      </c>
      <c r="N38" s="1">
        <v>0</v>
      </c>
      <c r="O38" s="85">
        <f t="shared" si="1"/>
        <v>91.90200000000002</v>
      </c>
      <c r="P38" s="1"/>
      <c r="Q38" s="88">
        <f t="shared" si="2"/>
        <v>91.90200000000002</v>
      </c>
      <c r="R38" s="85">
        <f t="shared" si="3"/>
        <v>0.00805169090590503</v>
      </c>
    </row>
    <row r="39" spans="2:18" ht="20.25" customHeight="1">
      <c r="B39" s="49" t="s">
        <v>75</v>
      </c>
      <c r="C39" s="1"/>
      <c r="D39" s="104">
        <v>0.0421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85">
        <f>SUM(C39:L39)</f>
        <v>0.0421</v>
      </c>
      <c r="N39" s="73"/>
      <c r="O39" s="85">
        <f t="shared" si="1"/>
        <v>0.0421</v>
      </c>
      <c r="P39" s="1"/>
      <c r="Q39" s="88">
        <f t="shared" si="2"/>
        <v>0.0421</v>
      </c>
      <c r="R39" s="85">
        <f t="shared" si="3"/>
        <v>3.6884527772910456E-06</v>
      </c>
    </row>
    <row r="40" spans="2:18" ht="30" customHeight="1">
      <c r="B40" s="105" t="s">
        <v>76</v>
      </c>
      <c r="C40" s="1">
        <v>0</v>
      </c>
      <c r="D40" s="1">
        <v>0.18900000000000006</v>
      </c>
      <c r="E40" s="1"/>
      <c r="F40" s="1">
        <v>0</v>
      </c>
      <c r="G40" s="1">
        <v>0</v>
      </c>
      <c r="H40" s="1"/>
      <c r="I40" s="1">
        <v>6.568</v>
      </c>
      <c r="J40" s="1">
        <v>0.15018299999999998</v>
      </c>
      <c r="K40" s="1"/>
      <c r="L40" s="1"/>
      <c r="M40" s="85">
        <f t="shared" si="6"/>
        <v>6.907183</v>
      </c>
      <c r="N40" s="1"/>
      <c r="O40" s="85">
        <f t="shared" si="1"/>
        <v>6.907183</v>
      </c>
      <c r="P40" s="1"/>
      <c r="Q40" s="88">
        <f t="shared" si="2"/>
        <v>6.907183</v>
      </c>
      <c r="R40" s="85">
        <f t="shared" si="3"/>
        <v>0.0006051500788505344</v>
      </c>
    </row>
    <row r="41" spans="2:18" ht="24" customHeight="1">
      <c r="B41" s="49" t="s">
        <v>77</v>
      </c>
      <c r="C41" s="1">
        <v>0</v>
      </c>
      <c r="D41" s="1"/>
      <c r="E41" s="1"/>
      <c r="F41" s="1"/>
      <c r="G41" s="1"/>
      <c r="H41" s="1"/>
      <c r="I41" s="1">
        <v>0</v>
      </c>
      <c r="J41" s="1"/>
      <c r="K41" s="1"/>
      <c r="L41" s="1"/>
      <c r="M41" s="85">
        <f t="shared" si="6"/>
        <v>0</v>
      </c>
      <c r="N41" s="1"/>
      <c r="O41" s="85">
        <f t="shared" si="1"/>
        <v>0</v>
      </c>
      <c r="P41" s="1">
        <f>-O41</f>
        <v>0</v>
      </c>
      <c r="Q41" s="74">
        <f t="shared" si="2"/>
        <v>0</v>
      </c>
      <c r="R41" s="85">
        <f t="shared" si="3"/>
        <v>0</v>
      </c>
    </row>
    <row r="42" spans="2:18" ht="22.5" customHeight="1">
      <c r="B42" s="106" t="s">
        <v>78</v>
      </c>
      <c r="C42" s="1">
        <v>-45.176</v>
      </c>
      <c r="D42" s="1">
        <v>0.006707</v>
      </c>
      <c r="E42" s="1"/>
      <c r="F42" s="1"/>
      <c r="G42" s="1"/>
      <c r="H42" s="1"/>
      <c r="I42" s="1">
        <v>0</v>
      </c>
      <c r="J42" s="1"/>
      <c r="K42" s="1"/>
      <c r="L42" s="1"/>
      <c r="M42" s="85">
        <f t="shared" si="6"/>
        <v>-45.169293</v>
      </c>
      <c r="N42" s="1"/>
      <c r="O42" s="85">
        <f t="shared" si="1"/>
        <v>-45.169293</v>
      </c>
      <c r="P42" s="1"/>
      <c r="Q42" s="74">
        <f t="shared" si="2"/>
        <v>-45.169293</v>
      </c>
      <c r="R42" s="85">
        <f t="shared" si="3"/>
        <v>-0.003957358769931663</v>
      </c>
    </row>
    <row r="43" spans="2:18" ht="26.25" customHeight="1">
      <c r="B43" s="106" t="s">
        <v>79</v>
      </c>
      <c r="C43" s="1">
        <v>-20.802</v>
      </c>
      <c r="D43" s="1">
        <v>0.547</v>
      </c>
      <c r="E43" s="1"/>
      <c r="F43" s="1">
        <v>0.212</v>
      </c>
      <c r="G43" s="1"/>
      <c r="H43" s="1"/>
      <c r="I43" s="1"/>
      <c r="J43" s="1"/>
      <c r="K43" s="1"/>
      <c r="L43" s="1"/>
      <c r="M43" s="85">
        <f>SUM(C43:L43)</f>
        <v>-20.043</v>
      </c>
      <c r="N43" s="1"/>
      <c r="O43" s="85">
        <f>M43+N43</f>
        <v>-20.043</v>
      </c>
      <c r="P43" s="1"/>
      <c r="Q43" s="74">
        <f>O43+P43</f>
        <v>-20.043</v>
      </c>
      <c r="R43" s="85">
        <f t="shared" si="3"/>
        <v>-0.0017560014017872789</v>
      </c>
    </row>
    <row r="44" spans="2:18" ht="51" customHeight="1">
      <c r="B44" s="106" t="s">
        <v>80</v>
      </c>
      <c r="C44" s="1">
        <v>1878.5290000000005</v>
      </c>
      <c r="D44" s="1">
        <v>310.23210800000004</v>
      </c>
      <c r="E44" s="1"/>
      <c r="F44" s="1">
        <v>150.29100000000003</v>
      </c>
      <c r="G44" s="1">
        <v>0</v>
      </c>
      <c r="H44" s="1"/>
      <c r="I44" s="1">
        <v>83.18100000000004</v>
      </c>
      <c r="J44" s="1">
        <v>31.7479</v>
      </c>
      <c r="K44" s="1"/>
      <c r="L44" s="1"/>
      <c r="M44" s="85">
        <f>SUM(C44:L44)</f>
        <v>2453.9810080000007</v>
      </c>
      <c r="N44" s="1"/>
      <c r="O44" s="85">
        <f>M44+N44</f>
        <v>2453.9810080000007</v>
      </c>
      <c r="P44" s="1"/>
      <c r="Q44" s="74">
        <f>O44+P44</f>
        <v>2453.9810080000007</v>
      </c>
      <c r="R44" s="85">
        <f t="shared" si="3"/>
        <v>0.2149974599614509</v>
      </c>
    </row>
    <row r="45" spans="2:18" ht="36" customHeight="1">
      <c r="B45" s="106"/>
      <c r="C45" s="1"/>
      <c r="D45" s="1"/>
      <c r="E45" s="1"/>
      <c r="F45" s="1"/>
      <c r="G45" s="1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85"/>
    </row>
    <row r="46" spans="2:18" s="83" customFormat="1" ht="30.75" customHeight="1">
      <c r="B46" s="3" t="s">
        <v>81</v>
      </c>
      <c r="C46" s="4">
        <f>C47+C60+C63+C66</f>
        <v>31676.225000000002</v>
      </c>
      <c r="D46" s="4">
        <f aca="true" t="shared" si="8" ref="D46:L46">D47+D60+D63+D66+D67</f>
        <v>10977.566039</v>
      </c>
      <c r="E46" s="4">
        <f>E47+E60+E63+E66+E67</f>
        <v>14339.150237000002</v>
      </c>
      <c r="F46" s="4">
        <f t="shared" si="8"/>
        <v>338.87655</v>
      </c>
      <c r="G46" s="4">
        <f>G47+G60+G63+G66+G67</f>
        <v>7438.720535</v>
      </c>
      <c r="H46" s="4">
        <f t="shared" si="8"/>
        <v>0</v>
      </c>
      <c r="I46" s="4">
        <f t="shared" si="8"/>
        <v>4119.685</v>
      </c>
      <c r="J46" s="4">
        <f>J47+J60+J63+J66+J67</f>
        <v>32.479734</v>
      </c>
      <c r="K46" s="4">
        <f>K47+K60+K63+K66+K67</f>
        <v>19.898000000000003</v>
      </c>
      <c r="L46" s="82">
        <f t="shared" si="8"/>
        <v>363.30228000000005</v>
      </c>
      <c r="M46" s="82">
        <f>SUM(C46:L46)</f>
        <v>69305.90337500001</v>
      </c>
      <c r="N46" s="4">
        <f>N47+N60+N63+N66+N67</f>
        <v>-9355.610774810002</v>
      </c>
      <c r="O46" s="82">
        <f aca="true" t="shared" si="9" ref="O46:O66">M46+N46</f>
        <v>59950.292600190005</v>
      </c>
      <c r="P46" s="4">
        <f>P47+P60+P63+P66+P67</f>
        <v>-372.809</v>
      </c>
      <c r="Q46" s="71">
        <f aca="true" t="shared" si="10" ref="Q46:Q66">O46+P46</f>
        <v>59577.483600190004</v>
      </c>
      <c r="R46" s="82">
        <f aca="true" t="shared" si="11" ref="R46:R66">Q46/$Q$11*100</f>
        <v>5.219684913281059</v>
      </c>
    </row>
    <row r="47" spans="2:18" ht="19.5" customHeight="1">
      <c r="B47" s="108" t="s">
        <v>82</v>
      </c>
      <c r="C47" s="4">
        <f>SUM(C48:C52)+C59</f>
        <v>31403.944000000003</v>
      </c>
      <c r="D47" s="4">
        <f>D48+D49+D50+D51+D52+D59</f>
        <v>9794.986039</v>
      </c>
      <c r="E47" s="77">
        <f>E48+E49+E50+E51+E52+E59</f>
        <v>14341.163712000001</v>
      </c>
      <c r="F47" s="77">
        <f aca="true" t="shared" si="12" ref="F47:L47">F48+F49+F50+F51+F52+F59</f>
        <v>341.40855</v>
      </c>
      <c r="G47" s="77">
        <f t="shared" si="12"/>
        <v>7442.6675350000005</v>
      </c>
      <c r="H47" s="77">
        <f t="shared" si="12"/>
        <v>0</v>
      </c>
      <c r="I47" s="4">
        <f>I48+I49+I50+I51+I52+I59</f>
        <v>4098.719000000001</v>
      </c>
      <c r="J47" s="4">
        <f t="shared" si="12"/>
        <v>32.479734</v>
      </c>
      <c r="K47" s="109">
        <f t="shared" si="12"/>
        <v>19.898000000000003</v>
      </c>
      <c r="L47" s="4">
        <f t="shared" si="12"/>
        <v>227.95105000000004</v>
      </c>
      <c r="M47" s="85">
        <f>SUM(C47:L47)</f>
        <v>67703.21762</v>
      </c>
      <c r="N47" s="4">
        <f>N48+N49+N50+N51+N52+N59</f>
        <v>-9338.342864810002</v>
      </c>
      <c r="O47" s="85">
        <f t="shared" si="9"/>
        <v>58364.874755189994</v>
      </c>
      <c r="P47" s="4">
        <f>P48+P49+P50+P51+P52+P59</f>
        <v>0</v>
      </c>
      <c r="Q47" s="74">
        <f t="shared" si="10"/>
        <v>58364.874755189994</v>
      </c>
      <c r="R47" s="85">
        <f t="shared" si="11"/>
        <v>5.113446184964955</v>
      </c>
    </row>
    <row r="48" spans="1:18" ht="23.25" customHeight="1">
      <c r="A48" s="110"/>
      <c r="B48" s="111" t="s">
        <v>83</v>
      </c>
      <c r="C48" s="112">
        <v>8827.903</v>
      </c>
      <c r="D48" s="113">
        <v>5412.521293</v>
      </c>
      <c r="E48" s="86">
        <v>57.242</v>
      </c>
      <c r="F48" s="86">
        <v>22.82</v>
      </c>
      <c r="G48" s="86">
        <v>49.423</v>
      </c>
      <c r="H48" s="86"/>
      <c r="I48" s="51">
        <v>2859.08</v>
      </c>
      <c r="J48" s="113"/>
      <c r="K48" s="51"/>
      <c r="L48" s="113">
        <v>90.53969</v>
      </c>
      <c r="M48" s="85">
        <f aca="true" t="shared" si="13" ref="M48:M66">SUM(C48:L48)</f>
        <v>17319.528983</v>
      </c>
      <c r="N48" s="70"/>
      <c r="O48" s="85">
        <f t="shared" si="9"/>
        <v>17319.528983</v>
      </c>
      <c r="P48" s="70"/>
      <c r="Q48" s="74">
        <f t="shared" si="10"/>
        <v>17319.528983</v>
      </c>
      <c r="R48" s="85">
        <f t="shared" si="11"/>
        <v>1.5173934626774137</v>
      </c>
    </row>
    <row r="49" spans="1:18" ht="23.25" customHeight="1">
      <c r="A49" s="110"/>
      <c r="B49" s="111" t="s">
        <v>84</v>
      </c>
      <c r="C49" s="113">
        <v>1030.147</v>
      </c>
      <c r="D49" s="113">
        <v>2653.6657</v>
      </c>
      <c r="E49" s="86">
        <v>86.655</v>
      </c>
      <c r="F49" s="86">
        <v>4.703</v>
      </c>
      <c r="G49" s="114">
        <v>5403.023</v>
      </c>
      <c r="H49" s="86">
        <v>0</v>
      </c>
      <c r="I49" s="51">
        <v>788.775</v>
      </c>
      <c r="J49" s="51"/>
      <c r="K49" s="51">
        <v>2.289</v>
      </c>
      <c r="L49" s="51">
        <v>135.42961000000003</v>
      </c>
      <c r="M49" s="85">
        <f t="shared" si="13"/>
        <v>10104.68731</v>
      </c>
      <c r="N49" s="73">
        <v>-2634.054</v>
      </c>
      <c r="O49" s="85">
        <f t="shared" si="9"/>
        <v>7470.633309999999</v>
      </c>
      <c r="P49" s="70"/>
      <c r="Q49" s="74">
        <f t="shared" si="10"/>
        <v>7470.633309999999</v>
      </c>
      <c r="R49" s="85">
        <f t="shared" si="11"/>
        <v>0.6545149211494655</v>
      </c>
    </row>
    <row r="50" spans="1:18" ht="17.25" customHeight="1">
      <c r="A50" s="110"/>
      <c r="B50" s="111" t="s">
        <v>85</v>
      </c>
      <c r="C50" s="113">
        <v>2339.768</v>
      </c>
      <c r="D50" s="113">
        <v>71.43900000000001</v>
      </c>
      <c r="E50" s="86">
        <v>1.411</v>
      </c>
      <c r="F50" s="86">
        <v>0.05</v>
      </c>
      <c r="G50" s="86">
        <v>0.546</v>
      </c>
      <c r="H50" s="86">
        <v>0</v>
      </c>
      <c r="I50" s="51">
        <v>0.01</v>
      </c>
      <c r="J50" s="51">
        <v>0</v>
      </c>
      <c r="K50" s="113">
        <v>17.609</v>
      </c>
      <c r="L50" s="51">
        <v>1.98175</v>
      </c>
      <c r="M50" s="85">
        <f t="shared" si="13"/>
        <v>2432.81475</v>
      </c>
      <c r="N50" s="73">
        <v>-9.90899481</v>
      </c>
      <c r="O50" s="85">
        <f t="shared" si="9"/>
        <v>2422.90575519</v>
      </c>
      <c r="P50" s="70"/>
      <c r="Q50" s="74">
        <f>O50+P50</f>
        <v>2422.90575519</v>
      </c>
      <c r="R50" s="85">
        <f t="shared" si="11"/>
        <v>0.21227490408182934</v>
      </c>
    </row>
    <row r="51" spans="1:18" ht="18.75" customHeight="1">
      <c r="A51" s="110"/>
      <c r="B51" s="111" t="s">
        <v>86</v>
      </c>
      <c r="C51" s="113">
        <v>1582.419</v>
      </c>
      <c r="D51" s="113">
        <v>411.063</v>
      </c>
      <c r="E51" s="86"/>
      <c r="F51" s="86">
        <v>0.664</v>
      </c>
      <c r="G51" s="86"/>
      <c r="H51" s="86"/>
      <c r="I51" s="51">
        <v>0.185</v>
      </c>
      <c r="J51" s="113"/>
      <c r="K51" s="109"/>
      <c r="L51" s="113"/>
      <c r="M51" s="85">
        <f t="shared" si="13"/>
        <v>1994.331</v>
      </c>
      <c r="N51" s="70"/>
      <c r="O51" s="85">
        <f t="shared" si="9"/>
        <v>1994.331</v>
      </c>
      <c r="P51" s="70"/>
      <c r="Q51" s="74">
        <f t="shared" si="10"/>
        <v>1994.331</v>
      </c>
      <c r="R51" s="85">
        <f t="shared" si="11"/>
        <v>0.17472673909234274</v>
      </c>
    </row>
    <row r="52" spans="1:18" ht="26.25" customHeight="1">
      <c r="A52" s="110"/>
      <c r="B52" s="115" t="s">
        <v>87</v>
      </c>
      <c r="C52" s="109">
        <f>SUM(C53:C58)</f>
        <v>17557.915</v>
      </c>
      <c r="D52" s="109">
        <f aca="true" t="shared" si="14" ref="D52:K52">SUM(D53:D58)</f>
        <v>1246.2970460000001</v>
      </c>
      <c r="E52" s="109">
        <f t="shared" si="14"/>
        <v>14195.855712000002</v>
      </c>
      <c r="F52" s="109">
        <f t="shared" si="14"/>
        <v>313.17154999999997</v>
      </c>
      <c r="G52" s="109">
        <f t="shared" si="14"/>
        <v>1989.675535</v>
      </c>
      <c r="H52" s="109">
        <f t="shared" si="14"/>
        <v>0</v>
      </c>
      <c r="I52" s="109">
        <f t="shared" si="14"/>
        <v>446.5150000000001</v>
      </c>
      <c r="J52" s="109">
        <f>SUM(J53:J58)</f>
        <v>32.479734</v>
      </c>
      <c r="K52" s="109">
        <f t="shared" si="14"/>
        <v>0</v>
      </c>
      <c r="L52" s="109">
        <f>L53+L54+L56+L58+L55</f>
        <v>0</v>
      </c>
      <c r="M52" s="85">
        <f t="shared" si="13"/>
        <v>35781.909577000006</v>
      </c>
      <c r="N52" s="109">
        <f>N53+N54+N56+N58+N55+N57</f>
        <v>-6685.572940000001</v>
      </c>
      <c r="O52" s="85">
        <f t="shared" si="9"/>
        <v>29096.336637000004</v>
      </c>
      <c r="P52" s="109">
        <f>P53+P54+P56+P58+P55</f>
        <v>0</v>
      </c>
      <c r="Q52" s="74">
        <f t="shared" si="10"/>
        <v>29096.336637000004</v>
      </c>
      <c r="R52" s="85">
        <f t="shared" si="11"/>
        <v>2.5491796598037504</v>
      </c>
    </row>
    <row r="53" spans="1:18" ht="32.25" customHeight="1">
      <c r="A53" s="110"/>
      <c r="B53" s="116" t="s">
        <v>88</v>
      </c>
      <c r="C53" s="113">
        <v>4594.188</v>
      </c>
      <c r="D53" s="51">
        <v>25.36000000000024</v>
      </c>
      <c r="E53" s="117">
        <v>0.000276</v>
      </c>
      <c r="F53" s="117">
        <v>19.08</v>
      </c>
      <c r="G53" s="117">
        <v>1667.069</v>
      </c>
      <c r="H53" s="117">
        <v>0</v>
      </c>
      <c r="I53" s="113">
        <v>17.928</v>
      </c>
      <c r="J53" s="113"/>
      <c r="K53" s="4"/>
      <c r="L53" s="51"/>
      <c r="M53" s="85">
        <f t="shared" si="13"/>
        <v>6323.625276000001</v>
      </c>
      <c r="N53" s="73">
        <v>-6114.33579</v>
      </c>
      <c r="O53" s="85">
        <f>M53+N53</f>
        <v>209.28948600000058</v>
      </c>
      <c r="P53" s="70"/>
      <c r="Q53" s="74">
        <f t="shared" si="10"/>
        <v>209.28948600000058</v>
      </c>
      <c r="R53" s="85">
        <f t="shared" si="11"/>
        <v>0.018336208691081178</v>
      </c>
    </row>
    <row r="54" spans="1:18" ht="15">
      <c r="A54" s="110"/>
      <c r="B54" s="118" t="s">
        <v>89</v>
      </c>
      <c r="C54" s="113">
        <v>3024.555</v>
      </c>
      <c r="D54" s="51">
        <v>56.378533</v>
      </c>
      <c r="E54" s="86">
        <v>0</v>
      </c>
      <c r="F54" s="86">
        <v>0.048</v>
      </c>
      <c r="G54" s="86"/>
      <c r="H54" s="86"/>
      <c r="I54" s="51">
        <v>12.233</v>
      </c>
      <c r="J54" s="51">
        <v>0.08149</v>
      </c>
      <c r="K54" s="51"/>
      <c r="L54" s="51"/>
      <c r="M54" s="85">
        <f t="shared" si="13"/>
        <v>3093.296023</v>
      </c>
      <c r="N54" s="73">
        <v>-32.55208</v>
      </c>
      <c r="O54" s="85">
        <f>M54+N54</f>
        <v>3060.743943</v>
      </c>
      <c r="P54" s="70"/>
      <c r="Q54" s="74">
        <f t="shared" si="10"/>
        <v>3060.743943</v>
      </c>
      <c r="R54" s="85">
        <f t="shared" si="11"/>
        <v>0.2681569951813562</v>
      </c>
    </row>
    <row r="55" spans="1:18" ht="38.25" customHeight="1">
      <c r="A55" s="110"/>
      <c r="B55" s="94" t="s">
        <v>90</v>
      </c>
      <c r="C55" s="113">
        <v>3.598</v>
      </c>
      <c r="D55" s="51">
        <v>3.4170000000000003</v>
      </c>
      <c r="E55" s="51">
        <v>0</v>
      </c>
      <c r="F55" s="51">
        <v>0</v>
      </c>
      <c r="G55" s="51"/>
      <c r="H55" s="86"/>
      <c r="I55" s="51">
        <v>6.782</v>
      </c>
      <c r="J55" s="51">
        <v>0.15018299999999998</v>
      </c>
      <c r="K55" s="51"/>
      <c r="L55" s="51"/>
      <c r="M55" s="85">
        <f t="shared" si="13"/>
        <v>13.947183</v>
      </c>
      <c r="N55" s="73">
        <v>-2.08068</v>
      </c>
      <c r="O55" s="85">
        <f t="shared" si="9"/>
        <v>11.866503000000002</v>
      </c>
      <c r="P55" s="72"/>
      <c r="Q55" s="103">
        <f t="shared" si="10"/>
        <v>11.866503000000002</v>
      </c>
      <c r="R55" s="85">
        <f t="shared" si="11"/>
        <v>0.0010396445593131244</v>
      </c>
    </row>
    <row r="56" spans="1:18" ht="15">
      <c r="A56" s="110"/>
      <c r="B56" s="118" t="s">
        <v>91</v>
      </c>
      <c r="C56" s="113">
        <v>6961.259</v>
      </c>
      <c r="D56" s="51">
        <v>576.387</v>
      </c>
      <c r="E56" s="86">
        <v>14195.533015</v>
      </c>
      <c r="F56" s="86">
        <v>117.29655000000001</v>
      </c>
      <c r="G56" s="86">
        <v>322.433535</v>
      </c>
      <c r="H56" s="86"/>
      <c r="I56" s="51">
        <v>10.066</v>
      </c>
      <c r="J56" s="51"/>
      <c r="K56" s="51"/>
      <c r="L56" s="51"/>
      <c r="M56" s="85">
        <f t="shared" si="13"/>
        <v>22182.9751</v>
      </c>
      <c r="N56" s="70"/>
      <c r="O56" s="85">
        <f t="shared" si="9"/>
        <v>22182.9751</v>
      </c>
      <c r="P56" s="70"/>
      <c r="Q56" s="74">
        <f t="shared" si="10"/>
        <v>22182.9751</v>
      </c>
      <c r="R56" s="85">
        <f t="shared" si="11"/>
        <v>1.9434882687927109</v>
      </c>
    </row>
    <row r="57" spans="1:18" ht="74.25" customHeight="1">
      <c r="A57" s="110"/>
      <c r="B57" s="94" t="s">
        <v>92</v>
      </c>
      <c r="C57" s="113">
        <v>2337.532</v>
      </c>
      <c r="D57" s="51">
        <v>401.02651299999997</v>
      </c>
      <c r="E57" s="86"/>
      <c r="F57" s="86">
        <v>176.364</v>
      </c>
      <c r="G57" s="86">
        <v>0</v>
      </c>
      <c r="H57" s="86"/>
      <c r="I57" s="51">
        <v>245.51700000000005</v>
      </c>
      <c r="J57" s="51">
        <v>32.248061</v>
      </c>
      <c r="K57" s="51"/>
      <c r="L57" s="51"/>
      <c r="M57" s="85">
        <f t="shared" si="13"/>
        <v>3192.687574</v>
      </c>
      <c r="N57" s="79">
        <v>-416.60439</v>
      </c>
      <c r="O57" s="85">
        <f t="shared" si="9"/>
        <v>2776.083184</v>
      </c>
      <c r="P57" s="70"/>
      <c r="Q57" s="74">
        <f t="shared" si="10"/>
        <v>2776.083184</v>
      </c>
      <c r="R57" s="85">
        <f t="shared" si="11"/>
        <v>0.2432173807604696</v>
      </c>
    </row>
    <row r="58" spans="1:18" ht="15">
      <c r="A58" s="110"/>
      <c r="B58" s="118" t="s">
        <v>93</v>
      </c>
      <c r="C58" s="113">
        <v>636.783</v>
      </c>
      <c r="D58" s="51">
        <v>183.728</v>
      </c>
      <c r="E58" s="86">
        <v>0.322421</v>
      </c>
      <c r="F58" s="86">
        <v>0.383</v>
      </c>
      <c r="G58" s="86">
        <v>0.173</v>
      </c>
      <c r="H58" s="86"/>
      <c r="I58" s="51">
        <v>153.989</v>
      </c>
      <c r="J58" s="51">
        <v>0</v>
      </c>
      <c r="K58" s="51"/>
      <c r="L58" s="51"/>
      <c r="M58" s="85">
        <f t="shared" si="13"/>
        <v>975.378421</v>
      </c>
      <c r="N58" s="73">
        <v>-120</v>
      </c>
      <c r="O58" s="85">
        <f t="shared" si="9"/>
        <v>855.378421</v>
      </c>
      <c r="P58" s="70"/>
      <c r="Q58" s="74">
        <f t="shared" si="10"/>
        <v>855.378421</v>
      </c>
      <c r="R58" s="85">
        <f t="shared" si="11"/>
        <v>0.07494116181881899</v>
      </c>
    </row>
    <row r="59" spans="1:18" s="70" customFormat="1" ht="31.5" customHeight="1">
      <c r="A59" s="119"/>
      <c r="B59" s="120" t="s">
        <v>94</v>
      </c>
      <c r="C59" s="113">
        <v>65.792</v>
      </c>
      <c r="D59" s="51">
        <v>0</v>
      </c>
      <c r="E59" s="86">
        <v>0</v>
      </c>
      <c r="F59" s="86"/>
      <c r="G59" s="86"/>
      <c r="H59" s="86"/>
      <c r="I59" s="51">
        <v>4.154</v>
      </c>
      <c r="J59" s="85">
        <v>0</v>
      </c>
      <c r="K59" s="85"/>
      <c r="L59" s="51"/>
      <c r="M59" s="85">
        <f t="shared" si="13"/>
        <v>69.946</v>
      </c>
      <c r="N59" s="73">
        <v>-8.80693</v>
      </c>
      <c r="O59" s="85">
        <f t="shared" si="9"/>
        <v>61.13907</v>
      </c>
      <c r="Q59" s="74">
        <f t="shared" si="10"/>
        <v>61.13907</v>
      </c>
      <c r="R59" s="85">
        <f t="shared" si="11"/>
        <v>0.005356498160154197</v>
      </c>
    </row>
    <row r="60" spans="1:18" ht="19.5" customHeight="1">
      <c r="A60" s="110"/>
      <c r="B60" s="108" t="s">
        <v>95</v>
      </c>
      <c r="C60" s="85">
        <f>SUM(C61:C62)</f>
        <v>451.227</v>
      </c>
      <c r="D60" s="85">
        <f>D61+D62</f>
        <v>1275.7119999999998</v>
      </c>
      <c r="E60" s="87">
        <f aca="true" t="shared" si="15" ref="E60:L60">E61+E62</f>
        <v>0.176525</v>
      </c>
      <c r="F60" s="87">
        <f t="shared" si="15"/>
        <v>0</v>
      </c>
      <c r="G60" s="87">
        <f t="shared" si="15"/>
        <v>0</v>
      </c>
      <c r="H60" s="87">
        <f t="shared" si="15"/>
        <v>0</v>
      </c>
      <c r="I60" s="85">
        <f>I61+I62</f>
        <v>30.775</v>
      </c>
      <c r="J60" s="85">
        <f t="shared" si="15"/>
        <v>0</v>
      </c>
      <c r="K60" s="51">
        <f t="shared" si="15"/>
        <v>0</v>
      </c>
      <c r="L60" s="85">
        <f t="shared" si="15"/>
        <v>126.61431999999999</v>
      </c>
      <c r="M60" s="85">
        <f t="shared" si="13"/>
        <v>1884.504845</v>
      </c>
      <c r="N60" s="85">
        <f>N61+N62</f>
        <v>-8.531</v>
      </c>
      <c r="O60" s="85">
        <f t="shared" si="9"/>
        <v>1875.973845</v>
      </c>
      <c r="P60" s="70">
        <f>P61+P62</f>
        <v>0</v>
      </c>
      <c r="Q60" s="74">
        <f>O60+P60</f>
        <v>1875.973845</v>
      </c>
      <c r="R60" s="85">
        <f t="shared" si="11"/>
        <v>0.1643572669528649</v>
      </c>
    </row>
    <row r="61" spans="1:18" ht="19.5" customHeight="1">
      <c r="A61" s="110"/>
      <c r="B61" s="118" t="s">
        <v>96</v>
      </c>
      <c r="C61" s="51">
        <v>451.227</v>
      </c>
      <c r="D61" s="113">
        <v>1223.8229999999999</v>
      </c>
      <c r="E61" s="86">
        <v>0.176525</v>
      </c>
      <c r="F61" s="86"/>
      <c r="G61" s="86">
        <v>0</v>
      </c>
      <c r="H61" s="86"/>
      <c r="I61" s="51">
        <v>30.775</v>
      </c>
      <c r="J61" s="51"/>
      <c r="K61" s="85">
        <v>0</v>
      </c>
      <c r="L61" s="113">
        <v>126.61431999999999</v>
      </c>
      <c r="M61" s="85">
        <f t="shared" si="13"/>
        <v>1832.6158449999998</v>
      </c>
      <c r="N61" s="85">
        <v>-8.531</v>
      </c>
      <c r="O61" s="85">
        <f t="shared" si="9"/>
        <v>1824.0848449999999</v>
      </c>
      <c r="P61" s="70"/>
      <c r="Q61" s="74">
        <f t="shared" si="10"/>
        <v>1824.0848449999999</v>
      </c>
      <c r="R61" s="85">
        <f t="shared" si="11"/>
        <v>0.15981118319607499</v>
      </c>
    </row>
    <row r="62" spans="1:18" ht="19.5" customHeight="1">
      <c r="A62" s="110"/>
      <c r="B62" s="118" t="s">
        <v>97</v>
      </c>
      <c r="C62" s="51"/>
      <c r="D62" s="113">
        <v>51.889</v>
      </c>
      <c r="E62" s="117"/>
      <c r="F62" s="117">
        <v>0</v>
      </c>
      <c r="G62" s="117"/>
      <c r="H62" s="117"/>
      <c r="I62" s="51">
        <v>0</v>
      </c>
      <c r="J62" s="85"/>
      <c r="K62" s="85"/>
      <c r="L62" s="113"/>
      <c r="M62" s="85">
        <f t="shared" si="13"/>
        <v>51.889</v>
      </c>
      <c r="N62" s="79"/>
      <c r="O62" s="85">
        <f t="shared" si="9"/>
        <v>51.889</v>
      </c>
      <c r="P62" s="2"/>
      <c r="Q62" s="74">
        <f t="shared" si="10"/>
        <v>51.889</v>
      </c>
      <c r="R62" s="85">
        <f t="shared" si="11"/>
        <v>0.004546083756789907</v>
      </c>
    </row>
    <row r="63" spans="1:18" ht="23.25" customHeight="1">
      <c r="A63" s="110"/>
      <c r="B63" s="108" t="s">
        <v>77</v>
      </c>
      <c r="C63" s="109">
        <f>C64+C65</f>
        <v>197.272</v>
      </c>
      <c r="D63" s="109">
        <f>D64+D65</f>
        <v>175.49200000000002</v>
      </c>
      <c r="E63" s="109">
        <f>E64+E65</f>
        <v>0</v>
      </c>
      <c r="F63" s="109">
        <f>F64+F65</f>
        <v>0</v>
      </c>
      <c r="G63" s="109">
        <f>G64+G65</f>
        <v>0</v>
      </c>
      <c r="H63" s="117"/>
      <c r="I63" s="109">
        <f>I64+I65</f>
        <v>0.045</v>
      </c>
      <c r="J63" s="85"/>
      <c r="K63" s="85">
        <f>K64+K65</f>
        <v>0</v>
      </c>
      <c r="L63" s="109">
        <f>L64+L65</f>
        <v>8.73691</v>
      </c>
      <c r="M63" s="85">
        <f t="shared" si="13"/>
        <v>381.54591000000005</v>
      </c>
      <c r="N63" s="109">
        <f>N64+N65</f>
        <v>-8.73691</v>
      </c>
      <c r="O63" s="85">
        <f t="shared" si="9"/>
        <v>372.809</v>
      </c>
      <c r="P63" s="109">
        <f>P64+P65</f>
        <v>-372.809</v>
      </c>
      <c r="Q63" s="74">
        <f t="shared" si="10"/>
        <v>0</v>
      </c>
      <c r="R63" s="85">
        <f t="shared" si="11"/>
        <v>0</v>
      </c>
    </row>
    <row r="64" spans="1:18" ht="15">
      <c r="A64" s="110"/>
      <c r="B64" s="121" t="s">
        <v>98</v>
      </c>
      <c r="C64" s="122">
        <v>0</v>
      </c>
      <c r="D64" s="113">
        <v>0</v>
      </c>
      <c r="E64" s="117">
        <v>0</v>
      </c>
      <c r="F64" s="117">
        <v>0</v>
      </c>
      <c r="G64" s="117"/>
      <c r="H64" s="117">
        <v>0</v>
      </c>
      <c r="I64" s="113"/>
      <c r="J64" s="85"/>
      <c r="K64" s="85"/>
      <c r="L64" s="113"/>
      <c r="M64" s="85">
        <f t="shared" si="13"/>
        <v>0</v>
      </c>
      <c r="N64" s="70"/>
      <c r="O64" s="85">
        <f t="shared" si="9"/>
        <v>0</v>
      </c>
      <c r="P64" s="70">
        <f>-O64</f>
        <v>0</v>
      </c>
      <c r="Q64" s="74"/>
      <c r="R64" s="85">
        <f t="shared" si="11"/>
        <v>0</v>
      </c>
    </row>
    <row r="65" spans="1:18" ht="19.5" customHeight="1">
      <c r="A65" s="110"/>
      <c r="B65" s="121" t="s">
        <v>99</v>
      </c>
      <c r="C65" s="113">
        <v>197.272</v>
      </c>
      <c r="D65" s="113">
        <v>175.49200000000002</v>
      </c>
      <c r="E65" s="117">
        <v>0</v>
      </c>
      <c r="F65" s="117">
        <v>0</v>
      </c>
      <c r="G65" s="117"/>
      <c r="H65" s="117">
        <v>0</v>
      </c>
      <c r="I65" s="113">
        <v>0.045</v>
      </c>
      <c r="J65" s="85"/>
      <c r="K65" s="85"/>
      <c r="L65" s="113">
        <v>8.73691</v>
      </c>
      <c r="M65" s="85">
        <f t="shared" si="13"/>
        <v>381.54591000000005</v>
      </c>
      <c r="N65" s="73">
        <v>-8.73691</v>
      </c>
      <c r="O65" s="85">
        <f t="shared" si="9"/>
        <v>372.809</v>
      </c>
      <c r="P65" s="70">
        <f>-O65</f>
        <v>-372.809</v>
      </c>
      <c r="Q65" s="74">
        <f t="shared" si="10"/>
        <v>0</v>
      </c>
      <c r="R65" s="85">
        <f t="shared" si="11"/>
        <v>0</v>
      </c>
    </row>
    <row r="66" spans="1:18" ht="34.5" customHeight="1">
      <c r="A66" s="110"/>
      <c r="B66" s="123" t="s">
        <v>100</v>
      </c>
      <c r="C66" s="113">
        <v>-376.218</v>
      </c>
      <c r="D66" s="113">
        <v>-268.624</v>
      </c>
      <c r="E66" s="117">
        <v>-2.19</v>
      </c>
      <c r="F66" s="117">
        <v>-2.532</v>
      </c>
      <c r="G66" s="117">
        <v>-3.947</v>
      </c>
      <c r="H66" s="117"/>
      <c r="I66" s="117">
        <v>-9.854</v>
      </c>
      <c r="J66" s="85"/>
      <c r="K66" s="113"/>
      <c r="L66" s="113"/>
      <c r="M66" s="85">
        <f t="shared" si="13"/>
        <v>-663.3650000000002</v>
      </c>
      <c r="N66" s="70"/>
      <c r="O66" s="85">
        <f t="shared" si="9"/>
        <v>-663.3650000000002</v>
      </c>
      <c r="P66" s="70"/>
      <c r="Q66" s="74">
        <f t="shared" si="10"/>
        <v>-663.3650000000002</v>
      </c>
      <c r="R66" s="85">
        <f t="shared" si="11"/>
        <v>-0.05811853863676189</v>
      </c>
    </row>
    <row r="67" spans="2:18" ht="12" customHeight="1">
      <c r="B67" s="123"/>
      <c r="C67" s="113"/>
      <c r="D67" s="113"/>
      <c r="E67" s="117"/>
      <c r="F67" s="117"/>
      <c r="G67" s="117"/>
      <c r="H67" s="117"/>
      <c r="I67" s="4"/>
      <c r="J67" s="85"/>
      <c r="K67" s="113"/>
      <c r="L67" s="113"/>
      <c r="M67" s="85"/>
      <c r="N67" s="70"/>
      <c r="O67" s="85"/>
      <c r="P67" s="70"/>
      <c r="Q67" s="74"/>
      <c r="R67" s="85"/>
    </row>
    <row r="68" spans="2:18" ht="34.5" customHeight="1" thickBot="1">
      <c r="B68" s="124" t="s">
        <v>101</v>
      </c>
      <c r="C68" s="125">
        <f aca="true" t="shared" si="16" ref="C68:L68">C20-C46</f>
        <v>-10525.200771</v>
      </c>
      <c r="D68" s="125">
        <f t="shared" si="16"/>
        <v>2569.768876000002</v>
      </c>
      <c r="E68" s="126">
        <f t="shared" si="16"/>
        <v>-924.8062219999993</v>
      </c>
      <c r="F68" s="126">
        <f t="shared" si="16"/>
        <v>238.483</v>
      </c>
      <c r="G68" s="126">
        <f t="shared" si="16"/>
        <v>-901.0380000000014</v>
      </c>
      <c r="H68" s="126">
        <f t="shared" si="16"/>
        <v>0</v>
      </c>
      <c r="I68" s="125">
        <f t="shared" si="16"/>
        <v>796.2419999999993</v>
      </c>
      <c r="J68" s="125">
        <f t="shared" si="16"/>
        <v>6.089348999999999</v>
      </c>
      <c r="K68" s="125">
        <f t="shared" si="16"/>
        <v>15.977484779999997</v>
      </c>
      <c r="L68" s="125">
        <f t="shared" si="16"/>
        <v>54.179859999999906</v>
      </c>
      <c r="M68" s="125">
        <f>SUM(C68:L68)</f>
        <v>-8670.304423219999</v>
      </c>
      <c r="N68" s="125">
        <f>N20-N46</f>
        <v>0</v>
      </c>
      <c r="O68" s="125">
        <f>O20-O46</f>
        <v>-8670.304423220005</v>
      </c>
      <c r="P68" s="125">
        <f>P20-P46</f>
        <v>372.809</v>
      </c>
      <c r="Q68" s="127">
        <f>Q20-Q46</f>
        <v>-8297.495423220003</v>
      </c>
      <c r="R68" s="128">
        <f>Q68/$Q$11*100</f>
        <v>-0.7269577206255479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2020-03-24T08:51:39Z</cp:lastPrinted>
  <dcterms:created xsi:type="dcterms:W3CDTF">2020-03-23T15:14:00Z</dcterms:created>
  <dcterms:modified xsi:type="dcterms:W3CDTF">2020-03-24T08:52:10Z</dcterms:modified>
  <cp:category/>
  <cp:version/>
  <cp:contentType/>
  <cp:contentStatus/>
</cp:coreProperties>
</file>