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ianuarie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'ianuarie 2020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<sst xmlns="http://schemas.openxmlformats.org/spreadsheetml/2006/main" count="112" uniqueCount="104">
  <si>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</si>
  <si>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01.01 - 31.01.2020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</si>
  <si>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</si>
  <si>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</si>
  <si>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</si>
  <si>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</si>
  <si>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</si>
  <si>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</si>
  <si>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</si>
  <si>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</si>
  <si>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</si>
  <si>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</si>
  <si>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</si>
  <si>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</si>
  <si>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</si>
  <si>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</si>
  <si>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</si>
  <si>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</si>
  <si>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</si>
  <si>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</si>
  <si>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</si>
  <si>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</si>
  <si>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</si>
  <si>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</si>
  <si>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</si>
  <si>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</si>
  <si>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</si>
  <si>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</si>
  <si>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</si>
  <si>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</si>
  <si>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</si>
  <si>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</si>
  <si>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</si>
  <si>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</si>
  <si>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</si>
  <si>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</si>
  <si>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</si>
  <si>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</si>
  <si>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</si>
  <si>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</si>
  <si>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</si>
  <si>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</si>
  <si>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</si>
  <si>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</si>
  <si>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</si>
  <si>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</si>
  <si>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</si>
  <si>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</si>
  <si>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</si>
  <si>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</si>
  <si>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</si>
  <si>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</si>
  <si>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</si>
  <si>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</si>
  <si>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</si>
  <si>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</si>
  <si>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</si>
  <si>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</si>
  <si>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</si>
  <si>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</si>
  <si>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</si>
  <si>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</si>
  <si>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</si>
  <si>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</si>
  <si>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</si>
  <si>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</si>
  <si>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</si>
  <si>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</si>
  <si>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</si>
  <si>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</si>
  <si>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</si>
  <si>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</si>
  <si>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</si>
  <si>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</si>
  <si>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</si>
  <si>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</si>
  <si>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</si>
  <si>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</si>
  <si>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</si>
  <si>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</si>
  <si>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</si>
  <si>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</si>
  <si>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</si>
  <si>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</si>
  <si>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</si>
  <si>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</si>
  <si>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</si>
  <si>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</si>
  <si>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</si>
  <si>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</si>
  <si>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</si>
  <si>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</si>
  <si>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</si>
  <si>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</si>
  <si>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</si>
  <si>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</si>
  <si>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</si>
  <si>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</si>
  <si>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</si>
  <si>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</si>
  <si>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</si>
  <si>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</si>
  <si>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</si>
  <si>
    <t>Anexa nr.1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</si>
</sst>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49" fontId="4" fillId="33" borderId="0" xfId="0" applyNumberFormat="1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6" fontId="3" fillId="33" borderId="0" xfId="0" applyNumberFormat="1" applyFont="1" applyFill="1" applyBorder="1" applyAlignment="1" applyProtection="1">
      <alignment horizontal="center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165" fontId="3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 horizontal="right" wrapText="1" indent="1"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4" fontId="9" fillId="33" borderId="0" xfId="0" applyNumberFormat="1" applyFont="1" applyFill="1" applyAlignment="1" applyProtection="1">
      <alignment horizontal="center" vertical="center"/>
      <protection locked="0"/>
    </xf>
    <xf numFmtId="165" fontId="3" fillId="33" borderId="0" xfId="0" applyNumberFormat="1" applyFont="1" applyFill="1" applyAlignment="1" applyProtection="1">
      <alignment horizontal="center"/>
      <protection locked="0"/>
    </xf>
    <xf numFmtId="165" fontId="6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5" fillId="33" borderId="0" xfId="56" applyNumberFormat="1" applyFont="1" applyFill="1" applyAlignment="1">
      <alignment/>
      <protection/>
    </xf>
    <xf numFmtId="164" fontId="6" fillId="33" borderId="0" xfId="0" applyNumberFormat="1" applyFont="1" applyFill="1" applyBorder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8" fontId="3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3" fillId="33" borderId="10" xfId="0" applyNumberFormat="1" applyFont="1" applyFill="1" applyBorder="1" applyAlignment="1" applyProtection="1">
      <alignment horizontal="center" vertical="top" readingOrder="1"/>
      <protection/>
    </xf>
    <xf numFmtId="164" fontId="5" fillId="33" borderId="10" xfId="0" applyNumberFormat="1" applyFont="1" applyFill="1" applyBorder="1" applyAlignment="1" applyProtection="1">
      <alignment horizontal="center" readingOrder="1"/>
      <protection locked="0"/>
    </xf>
    <xf numFmtId="164" fontId="5" fillId="33" borderId="10" xfId="0" applyNumberFormat="1" applyFont="1" applyFill="1" applyBorder="1" applyAlignment="1" applyProtection="1">
      <alignment horizontal="center" vertical="top" readingOrder="1"/>
      <protection/>
    </xf>
    <xf numFmtId="164" fontId="11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>
      <alignment vertical="center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164" fontId="5" fillId="33" borderId="0" xfId="0" applyNumberFormat="1" applyFont="1" applyFill="1" applyBorder="1" applyAlignment="1" applyProtection="1">
      <alignment wrapText="1"/>
      <protection locked="0"/>
    </xf>
    <xf numFmtId="164" fontId="5" fillId="33" borderId="0" xfId="0" applyNumberFormat="1" applyFont="1" applyFill="1" applyAlignment="1" applyProtection="1">
      <alignment horizontal="left" indent="1"/>
      <protection/>
    </xf>
    <xf numFmtId="164" fontId="5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3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5" fillId="33" borderId="0" xfId="0" applyNumberFormat="1" applyFont="1" applyFill="1" applyAlignment="1">
      <alignment horizontal="left" wrapText="1" indent="1"/>
    </xf>
    <xf numFmtId="164" fontId="5" fillId="33" borderId="11" xfId="0" applyNumberFormat="1" applyFont="1" applyFill="1" applyBorder="1" applyAlignment="1" applyProtection="1">
      <alignment horizontal="left" vertical="center"/>
      <protection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4" fontId="5" fillId="33" borderId="11" xfId="42" applyNumberFormat="1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2" fillId="33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5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1" xfId="0" applyNumberFormat="1" applyFont="1" applyFill="1" applyBorder="1" applyAlignment="1" applyProtection="1">
      <alignment wrapText="1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0" fontId="5" fillId="33" borderId="0" xfId="55" applyFont="1" applyFill="1" applyBorder="1" applyAlignment="1">
      <alignment horizontal="center"/>
      <protection/>
    </xf>
    <xf numFmtId="49" fontId="4" fillId="33" borderId="0" xfId="55" applyNumberFormat="1" applyFont="1" applyFill="1" applyBorder="1" applyAlignment="1" applyProtection="1">
      <alignment horizontal="center"/>
      <protection locked="0"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C-31%20ianuarie%202020%20-%20&#238;n%20lucru%20-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ianuarie 2020 "/>
      <sheetName val="UAT ianuarie 2020"/>
      <sheetName val=" consolidari ianuarie"/>
      <sheetName val="decembrie 2019  (valori)"/>
      <sheetName val="UAT decembrie 2019 (valori)"/>
      <sheetName val="noiembrie 2019  (valori)"/>
      <sheetName val="UAT noiembrie 2019 (valori)"/>
      <sheetName val="Sinteza - An 2"/>
      <sheetName val="2019 - 2020"/>
      <sheetName val="Sinteza - program 3 luni "/>
      <sheetName val="program trim I _%.exec"/>
      <sheetName val="Progr.2020.(Liliana)"/>
      <sheetName val="Sinteza - Anexa program anual"/>
      <sheetName val="program %.exec"/>
      <sheetName val="dob_trez"/>
      <sheetName val="SPECIAL_CNAIR"/>
      <sheetName val="CNAIR_ex"/>
      <sheetName val="ianuarie 2019 "/>
      <sheetName val="ianuarie 2019 leg"/>
      <sheetName val="Sinteza-anexa program 9 luni "/>
      <sheetName val="program 9 luni .%.exec "/>
      <sheetName val="Sinteza-Anexa program 6 luni"/>
      <sheetName val="progr 6 luni % execuție  "/>
      <sheetName val="2020 Engl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8"/>
  <sheetViews>
    <sheetView showZeros="0" tabSelected="1" zoomScale="81" zoomScaleNormal="81" zoomScaleSheetLayoutView="75" zoomScalePageLayoutView="0" workbookViewId="0" topLeftCell="A1">
      <pane xSplit="2" ySplit="16" topLeftCell="F64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5" sqref="B5:R5"/>
    </sheetView>
  </sheetViews>
  <sheetFormatPr defaultColWidth="9.140625" defaultRowHeight="19.5" customHeight="1" outlineLevelRow="1"/>
  <cols>
    <col min="1" max="1" width="3.8515625" style="6" customWidth="1"/>
    <col min="2" max="2" width="52.140625" style="7" customWidth="1"/>
    <col min="3" max="3" width="21.140625" style="7" customWidth="1"/>
    <col min="4" max="4" width="15.7109375" style="7" customWidth="1"/>
    <col min="5" max="5" width="17.00390625" style="118" customWidth="1"/>
    <col min="6" max="6" width="13.8515625" style="118" customWidth="1"/>
    <col min="7" max="7" width="16.8515625" style="118" customWidth="1"/>
    <col min="8" max="8" width="16.28125" style="118" customWidth="1"/>
    <col min="9" max="9" width="15.8515625" style="7" customWidth="1"/>
    <col min="10" max="10" width="13.28125" style="7" customWidth="1"/>
    <col min="11" max="11" width="14.140625" style="7" customWidth="1"/>
    <col min="12" max="12" width="13.7109375" style="7" customWidth="1"/>
    <col min="13" max="13" width="14.00390625" style="8" customWidth="1"/>
    <col min="14" max="14" width="11.7109375" style="7" customWidth="1"/>
    <col min="15" max="15" width="12.7109375" style="8" customWidth="1"/>
    <col min="16" max="16" width="11.57421875" style="7" customWidth="1"/>
    <col min="17" max="17" width="15.7109375" style="9" customWidth="1"/>
    <col min="18" max="18" width="9.57421875" style="10" customWidth="1"/>
    <col min="19" max="16384" width="8.8515625" style="6" customWidth="1"/>
  </cols>
  <sheetData>
    <row r="1" spans="1:18" ht="23.25" customHeight="1">
      <c r="A1" s="38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  <c r="R1" s="133"/>
    </row>
    <row r="2" spans="1:18" ht="1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2" t="s">
        <v>103</v>
      </c>
    </row>
    <row r="3" spans="2:18" ht="22.5" customHeight="1" outlineLevel="1">
      <c r="B3" s="134" t="s">
        <v>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2:18" ht="15" outlineLevel="1">
      <c r="B4" s="135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2:18" ht="15" outlineLevel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2:18" ht="15" outlineLevel="1">
      <c r="B6" s="12"/>
      <c r="C6" s="13"/>
      <c r="D6" s="13"/>
      <c r="E6" s="13"/>
      <c r="F6" s="12"/>
      <c r="G6" s="12"/>
      <c r="H6" s="12"/>
      <c r="I6" s="14"/>
      <c r="J6" s="15"/>
      <c r="K6" s="15"/>
      <c r="L6" s="16"/>
      <c r="M6" s="3"/>
      <c r="N6" s="12"/>
      <c r="O6" s="12"/>
      <c r="P6" s="12"/>
      <c r="Q6" s="12"/>
      <c r="R6" s="12"/>
    </row>
    <row r="7" spans="2:18" ht="15" outlineLevel="1">
      <c r="B7" s="1"/>
      <c r="C7" s="13"/>
      <c r="D7" s="13"/>
      <c r="E7" s="13"/>
      <c r="F7" s="13"/>
      <c r="G7" s="13"/>
      <c r="H7" s="17"/>
      <c r="I7" s="18"/>
      <c r="J7" s="18"/>
      <c r="K7" s="18"/>
      <c r="L7" s="17"/>
      <c r="M7" s="17"/>
      <c r="O7" s="17"/>
      <c r="P7" s="17"/>
      <c r="Q7" s="12"/>
      <c r="R7" s="17"/>
    </row>
    <row r="8" spans="2:18" ht="0" customHeight="1" hidden="1" outlineLevel="1">
      <c r="B8" s="2"/>
      <c r="C8" s="13"/>
      <c r="D8" s="13"/>
      <c r="E8" s="13"/>
      <c r="F8" s="17"/>
      <c r="G8" s="13"/>
      <c r="H8" s="17"/>
      <c r="I8" s="18"/>
      <c r="J8" s="19"/>
      <c r="K8" s="20"/>
      <c r="L8" s="17"/>
      <c r="M8" s="17"/>
      <c r="N8" s="17"/>
      <c r="O8" s="17"/>
      <c r="P8" s="17"/>
      <c r="Q8" s="12"/>
      <c r="R8" s="17"/>
    </row>
    <row r="9" spans="2:18" ht="15" outlineLevel="1">
      <c r="B9" s="2"/>
      <c r="C9" s="13"/>
      <c r="D9" s="13"/>
      <c r="E9" s="13"/>
      <c r="F9" s="21"/>
      <c r="G9" s="13"/>
      <c r="H9" s="17"/>
      <c r="I9" s="22"/>
      <c r="J9" s="23"/>
      <c r="K9" s="13"/>
      <c r="L9" s="21"/>
      <c r="M9" s="17"/>
      <c r="N9" s="17"/>
      <c r="O9" s="17"/>
      <c r="P9" s="17"/>
      <c r="Q9" s="17"/>
      <c r="R9" s="17"/>
    </row>
    <row r="10" spans="2:13" ht="24" customHeight="1" outlineLevel="1">
      <c r="B10" s="25"/>
      <c r="C10" s="16"/>
      <c r="D10" s="26"/>
      <c r="E10" s="16"/>
      <c r="F10" s="16"/>
      <c r="G10" s="16"/>
      <c r="H10" s="16"/>
      <c r="I10" s="27"/>
      <c r="J10" s="15"/>
      <c r="K10" s="28"/>
      <c r="L10" s="15"/>
      <c r="M10" s="16"/>
    </row>
    <row r="11" spans="2:18" ht="15.75" customHeight="1" outlineLevel="1">
      <c r="B11" s="29"/>
      <c r="C11" s="27"/>
      <c r="D11" s="27"/>
      <c r="E11" s="27"/>
      <c r="F11" s="27"/>
      <c r="G11" s="27"/>
      <c r="H11" s="3"/>
      <c r="I11" s="27"/>
      <c r="J11" s="30"/>
      <c r="K11" s="16"/>
      <c r="L11" s="30"/>
      <c r="M11" s="30"/>
      <c r="N11" s="31"/>
      <c r="O11" s="31"/>
      <c r="P11" s="8" t="s">
        <v>2</v>
      </c>
      <c r="Q11" s="32">
        <v>1141400</v>
      </c>
      <c r="R11" s="33"/>
    </row>
    <row r="12" spans="2:18" ht="17.25" outlineLevel="1">
      <c r="B12" s="34"/>
      <c r="C12" s="16"/>
      <c r="D12" s="16"/>
      <c r="E12" s="16"/>
      <c r="F12" s="16"/>
      <c r="G12" s="35"/>
      <c r="H12" s="36"/>
      <c r="I12" s="37"/>
      <c r="J12" s="6"/>
      <c r="K12" s="24"/>
      <c r="L12" s="24"/>
      <c r="M12" s="11"/>
      <c r="N12" s="38"/>
      <c r="O12" s="39"/>
      <c r="P12" s="38"/>
      <c r="Q12" s="40"/>
      <c r="R12" s="41" t="s">
        <v>3</v>
      </c>
    </row>
    <row r="13" spans="2:18" ht="15">
      <c r="B13" s="43"/>
      <c r="C13" s="44" t="s">
        <v>4</v>
      </c>
      <c r="D13" s="44" t="s">
        <v>4</v>
      </c>
      <c r="E13" s="45" t="s">
        <v>4</v>
      </c>
      <c r="F13" s="45" t="s">
        <v>4</v>
      </c>
      <c r="G13" s="45" t="s">
        <v>5</v>
      </c>
      <c r="H13" s="45" t="s">
        <v>6</v>
      </c>
      <c r="I13" s="44" t="s">
        <v>4</v>
      </c>
      <c r="J13" s="44" t="s">
        <v>7</v>
      </c>
      <c r="K13" s="44" t="s">
        <v>8</v>
      </c>
      <c r="L13" s="44" t="s">
        <v>8</v>
      </c>
      <c r="M13" s="46" t="s">
        <v>9</v>
      </c>
      <c r="N13" s="44" t="s">
        <v>10</v>
      </c>
      <c r="O13" s="47" t="s">
        <v>9</v>
      </c>
      <c r="P13" s="44" t="s">
        <v>11</v>
      </c>
      <c r="Q13" s="136" t="s">
        <v>12</v>
      </c>
      <c r="R13" s="136"/>
    </row>
    <row r="14" spans="2:18" ht="19.5" customHeight="1">
      <c r="B14" s="48"/>
      <c r="C14" s="49" t="s">
        <v>13</v>
      </c>
      <c r="D14" s="49" t="s">
        <v>14</v>
      </c>
      <c r="E14" s="50" t="s">
        <v>15</v>
      </c>
      <c r="F14" s="50" t="s">
        <v>16</v>
      </c>
      <c r="G14" s="50" t="s">
        <v>17</v>
      </c>
      <c r="H14" s="50" t="s">
        <v>18</v>
      </c>
      <c r="I14" s="49" t="s">
        <v>19</v>
      </c>
      <c r="J14" s="49" t="s">
        <v>18</v>
      </c>
      <c r="K14" s="49" t="s">
        <v>20</v>
      </c>
      <c r="L14" s="49" t="s">
        <v>21</v>
      </c>
      <c r="M14" s="51"/>
      <c r="N14" s="49" t="s">
        <v>22</v>
      </c>
      <c r="O14" s="52" t="s">
        <v>23</v>
      </c>
      <c r="P14" s="53" t="s">
        <v>24</v>
      </c>
      <c r="Q14" s="137"/>
      <c r="R14" s="137"/>
    </row>
    <row r="15" spans="2:18" ht="15.75" customHeight="1">
      <c r="B15" s="54"/>
      <c r="C15" s="49" t="s">
        <v>25</v>
      </c>
      <c r="D15" s="49" t="s">
        <v>26</v>
      </c>
      <c r="E15" s="50" t="s">
        <v>27</v>
      </c>
      <c r="F15" s="50" t="s">
        <v>28</v>
      </c>
      <c r="G15" s="50" t="s">
        <v>29</v>
      </c>
      <c r="H15" s="50" t="s">
        <v>30</v>
      </c>
      <c r="I15" s="49" t="s">
        <v>31</v>
      </c>
      <c r="J15" s="49" t="s">
        <v>32</v>
      </c>
      <c r="K15" s="49" t="s">
        <v>33</v>
      </c>
      <c r="L15" s="49" t="s">
        <v>34</v>
      </c>
      <c r="M15" s="51"/>
      <c r="N15" s="49" t="s">
        <v>35</v>
      </c>
      <c r="O15" s="52" t="s">
        <v>36</v>
      </c>
      <c r="P15" s="53" t="s">
        <v>37</v>
      </c>
      <c r="Q15" s="137"/>
      <c r="R15" s="137"/>
    </row>
    <row r="16" spans="2:18" ht="15">
      <c r="B16" s="55"/>
      <c r="C16" s="56"/>
      <c r="D16" s="49" t="s">
        <v>38</v>
      </c>
      <c r="E16" s="50" t="s">
        <v>39</v>
      </c>
      <c r="F16" s="50" t="s">
        <v>40</v>
      </c>
      <c r="G16" s="50" t="s">
        <v>41</v>
      </c>
      <c r="H16" s="50"/>
      <c r="I16" s="49" t="s">
        <v>42</v>
      </c>
      <c r="J16" s="49" t="s">
        <v>43</v>
      </c>
      <c r="K16" s="49"/>
      <c r="L16" s="49" t="s">
        <v>44</v>
      </c>
      <c r="M16" s="51"/>
      <c r="N16" s="49" t="s">
        <v>45</v>
      </c>
      <c r="O16" s="51" t="s">
        <v>46</v>
      </c>
      <c r="P16" s="53" t="s">
        <v>47</v>
      </c>
      <c r="Q16" s="137"/>
      <c r="R16" s="137"/>
    </row>
    <row r="17" spans="2:18" ht="15.75" customHeight="1">
      <c r="B17" s="38"/>
      <c r="C17" s="6"/>
      <c r="D17" s="49" t="s">
        <v>48</v>
      </c>
      <c r="E17" s="50"/>
      <c r="F17" s="50"/>
      <c r="G17" s="50" t="s">
        <v>49</v>
      </c>
      <c r="H17" s="50"/>
      <c r="I17" s="49" t="s">
        <v>50</v>
      </c>
      <c r="J17" s="49"/>
      <c r="K17" s="49"/>
      <c r="L17" s="49" t="s">
        <v>51</v>
      </c>
      <c r="M17" s="51"/>
      <c r="N17" s="49"/>
      <c r="O17" s="51"/>
      <c r="P17" s="53"/>
      <c r="Q17" s="138" t="s">
        <v>52</v>
      </c>
      <c r="R17" s="139" t="s">
        <v>53</v>
      </c>
    </row>
    <row r="18" spans="2:18" ht="51" customHeight="1">
      <c r="B18" s="57"/>
      <c r="C18" s="6"/>
      <c r="D18" s="58"/>
      <c r="E18" s="58"/>
      <c r="F18" s="58"/>
      <c r="G18" s="50" t="s">
        <v>54</v>
      </c>
      <c r="H18" s="50"/>
      <c r="I18" s="59" t="s">
        <v>55</v>
      </c>
      <c r="J18" s="49"/>
      <c r="K18" s="49"/>
      <c r="L18" s="59" t="s">
        <v>56</v>
      </c>
      <c r="M18" s="51"/>
      <c r="N18" s="49"/>
      <c r="O18" s="51"/>
      <c r="P18" s="53"/>
      <c r="Q18" s="138"/>
      <c r="R18" s="139"/>
    </row>
    <row r="19" spans="2:18" ht="18" customHeight="1" thickBot="1">
      <c r="B19" s="119"/>
      <c r="C19" s="67"/>
      <c r="D19" s="120"/>
      <c r="E19" s="120"/>
      <c r="F19" s="120"/>
      <c r="G19" s="121"/>
      <c r="H19" s="121"/>
      <c r="I19" s="122"/>
      <c r="J19" s="123"/>
      <c r="K19" s="123"/>
      <c r="L19" s="122"/>
      <c r="M19" s="124"/>
      <c r="N19" s="123"/>
      <c r="O19" s="124"/>
      <c r="P19" s="125"/>
      <c r="Q19" s="116"/>
      <c r="R19" s="126"/>
    </row>
    <row r="20" spans="2:18" s="72" customFormat="1" ht="30.75" customHeight="1" thickTop="1">
      <c r="B20" s="4" t="s">
        <v>57</v>
      </c>
      <c r="C20" s="5">
        <f aca="true" t="shared" si="0" ref="C20:L20">C21+C37+C38+C39+C40+C41+C42+C43+C44</f>
        <v>12913.336883000004</v>
      </c>
      <c r="D20" s="5">
        <f t="shared" si="0"/>
        <v>6644.413987</v>
      </c>
      <c r="E20" s="5">
        <f>E21+E37+E38+E39+E40+E41+E42+E43+E44</f>
        <v>6168.4059480000005</v>
      </c>
      <c r="F20" s="5">
        <f t="shared" si="0"/>
        <v>287.85701800000004</v>
      </c>
      <c r="G20" s="5">
        <f t="shared" si="0"/>
        <v>2843.582199000001</v>
      </c>
      <c r="H20" s="5">
        <f>H21+H37+H38+H39+H40+H41+H42+H43+H44</f>
        <v>0</v>
      </c>
      <c r="I20" s="5">
        <f>I21+I37+I38+I39+I40+I41+I42+I43+I44</f>
        <v>2461.8309999999997</v>
      </c>
      <c r="J20" s="5">
        <f t="shared" si="0"/>
        <v>22.816409</v>
      </c>
      <c r="K20" s="5">
        <f t="shared" si="0"/>
        <v>7.8659282</v>
      </c>
      <c r="L20" s="68">
        <f t="shared" si="0"/>
        <v>157.058331</v>
      </c>
      <c r="M20" s="69">
        <f>SUM(C20:L20)</f>
        <v>31507.1677032</v>
      </c>
      <c r="N20" s="70">
        <f>N21+N37+N38+N41+N39</f>
        <v>-3960.45565465</v>
      </c>
      <c r="O20" s="69">
        <f aca="true" t="shared" si="1" ref="O20:O42">M20+N20</f>
        <v>27546.71204855</v>
      </c>
      <c r="P20" s="70">
        <f>P21+P37+P38+P41+P43</f>
        <v>0</v>
      </c>
      <c r="Q20" s="71">
        <f>O20+P20</f>
        <v>27546.71204855</v>
      </c>
      <c r="R20" s="69">
        <f>Q20/$Q$11*100</f>
        <v>2.413414407617838</v>
      </c>
    </row>
    <row r="21" spans="2:18" s="74" customFormat="1" ht="18.75" customHeight="1">
      <c r="B21" s="60" t="s">
        <v>58</v>
      </c>
      <c r="C21" s="5">
        <f>C22+C35+C36</f>
        <v>12105.669883000002</v>
      </c>
      <c r="D21" s="5">
        <f>D22+D35+D36</f>
        <v>5283.6720000000005</v>
      </c>
      <c r="E21" s="68">
        <f>E22+E35+E36</f>
        <v>6168.4059480000005</v>
      </c>
      <c r="F21" s="68">
        <f>F22+F35+F36</f>
        <v>211.994018</v>
      </c>
      <c r="G21" s="68">
        <f>G22+G35+G36</f>
        <v>2817.6137830000007</v>
      </c>
      <c r="H21" s="68"/>
      <c r="I21" s="5">
        <f>I22+I35+I36</f>
        <v>1048.159</v>
      </c>
      <c r="J21" s="5"/>
      <c r="K21" s="73">
        <f>K22+K35+K36</f>
        <v>7.8659282</v>
      </c>
      <c r="L21" s="73">
        <f>L22+L35+L36</f>
        <v>125.535</v>
      </c>
      <c r="M21" s="5">
        <f>SUM(C21:L21)</f>
        <v>27768.915560200003</v>
      </c>
      <c r="N21" s="5">
        <f>N22+N35+N36</f>
        <v>-1309.65990765</v>
      </c>
      <c r="O21" s="73">
        <f t="shared" si="1"/>
        <v>26459.255652550004</v>
      </c>
      <c r="P21" s="5">
        <f>P22+P35+P36</f>
        <v>0</v>
      </c>
      <c r="Q21" s="62">
        <f aca="true" t="shared" si="2" ref="Q21:Q42">O21+P21</f>
        <v>26459.255652550004</v>
      </c>
      <c r="R21" s="73">
        <f aca="true" t="shared" si="3" ref="R21:R44">Q21/$Q$11*100</f>
        <v>2.318140498734011</v>
      </c>
    </row>
    <row r="22" spans="2:18" ht="28.5" customHeight="1">
      <c r="B22" s="75" t="s">
        <v>59</v>
      </c>
      <c r="C22" s="76">
        <f>C23+C27+C28+C33+C34</f>
        <v>10334.232883000002</v>
      </c>
      <c r="D22" s="76">
        <f>D23+D27+D28+D33+D34</f>
        <v>3926.5400000000004</v>
      </c>
      <c r="E22" s="77">
        <f aca="true" t="shared" si="4" ref="E22:L22">E23+E27+E28+E33+E34</f>
        <v>0</v>
      </c>
      <c r="F22" s="77">
        <f t="shared" si="4"/>
        <v>0</v>
      </c>
      <c r="G22" s="78">
        <f t="shared" si="4"/>
        <v>7.496</v>
      </c>
      <c r="H22" s="77">
        <f t="shared" si="4"/>
        <v>0</v>
      </c>
      <c r="I22" s="76">
        <f>I23+I27+I28+I33+I34</f>
        <v>113.217</v>
      </c>
      <c r="J22" s="42">
        <f t="shared" si="4"/>
        <v>0</v>
      </c>
      <c r="K22" s="42">
        <f t="shared" si="4"/>
        <v>0</v>
      </c>
      <c r="L22" s="42">
        <f t="shared" si="4"/>
        <v>0</v>
      </c>
      <c r="M22" s="76">
        <f>SUM(C22:L22)</f>
        <v>14381.485883000003</v>
      </c>
      <c r="N22" s="42">
        <f>N23+N27+N28+N33+N34</f>
        <v>0</v>
      </c>
      <c r="O22" s="76">
        <f t="shared" si="1"/>
        <v>14381.485883000003</v>
      </c>
      <c r="P22" s="42">
        <f>P23+P27+P28+P33+P34</f>
        <v>0</v>
      </c>
      <c r="Q22" s="79">
        <f t="shared" si="2"/>
        <v>14381.485883000003</v>
      </c>
      <c r="R22" s="76">
        <f t="shared" si="3"/>
        <v>1.2599864975468726</v>
      </c>
    </row>
    <row r="23" spans="2:18" ht="33.75" customHeight="1">
      <c r="B23" s="80" t="s">
        <v>60</v>
      </c>
      <c r="C23" s="76">
        <f aca="true" t="shared" si="5" ref="C23:H23">C24+C25+C26</f>
        <v>1057.832054</v>
      </c>
      <c r="D23" s="76">
        <f>D24+D25+D26</f>
        <v>2104.619</v>
      </c>
      <c r="E23" s="77">
        <f t="shared" si="5"/>
        <v>0</v>
      </c>
      <c r="F23" s="77">
        <f t="shared" si="5"/>
        <v>0</v>
      </c>
      <c r="G23" s="77">
        <f t="shared" si="5"/>
        <v>0</v>
      </c>
      <c r="H23" s="77">
        <f t="shared" si="5"/>
        <v>0</v>
      </c>
      <c r="I23" s="77">
        <f>I24+I25+I26</f>
        <v>0</v>
      </c>
      <c r="J23" s="42">
        <f>J24+J25+J26</f>
        <v>0</v>
      </c>
      <c r="K23" s="3">
        <f>K24+K25+K26</f>
        <v>0</v>
      </c>
      <c r="L23" s="42">
        <f>L24+L25+L26</f>
        <v>0</v>
      </c>
      <c r="M23" s="76">
        <f>SUM(C23:L23)</f>
        <v>3162.451054</v>
      </c>
      <c r="N23" s="42">
        <f>N24+N25+N26</f>
        <v>0</v>
      </c>
      <c r="O23" s="76">
        <f t="shared" si="1"/>
        <v>3162.451054</v>
      </c>
      <c r="P23" s="42">
        <f>P24+P25+P26</f>
        <v>0</v>
      </c>
      <c r="Q23" s="79">
        <f t="shared" si="2"/>
        <v>3162.451054</v>
      </c>
      <c r="R23" s="76">
        <f>Q23/$Q$11*100</f>
        <v>0.27706772857893813</v>
      </c>
    </row>
    <row r="24" spans="2:18" ht="22.5" customHeight="1">
      <c r="B24" s="81" t="s">
        <v>61</v>
      </c>
      <c r="C24" s="3">
        <v>220.212</v>
      </c>
      <c r="D24" s="3">
        <v>0</v>
      </c>
      <c r="E24" s="77"/>
      <c r="F24" s="77"/>
      <c r="G24" s="77"/>
      <c r="H24" s="77"/>
      <c r="I24" s="76"/>
      <c r="J24" s="3"/>
      <c r="K24" s="3"/>
      <c r="L24" s="3"/>
      <c r="M24" s="76">
        <f aca="true" t="shared" si="6" ref="M24:M42">SUM(C24:L24)</f>
        <v>220.212</v>
      </c>
      <c r="N24" s="3"/>
      <c r="O24" s="76">
        <f t="shared" si="1"/>
        <v>220.212</v>
      </c>
      <c r="P24" s="3"/>
      <c r="Q24" s="79">
        <f t="shared" si="2"/>
        <v>220.212</v>
      </c>
      <c r="R24" s="76">
        <f>Q24/$Q$11*100</f>
        <v>0.01929314876467496</v>
      </c>
    </row>
    <row r="25" spans="2:18" ht="30" customHeight="1">
      <c r="B25" s="81" t="s">
        <v>62</v>
      </c>
      <c r="C25" s="3">
        <v>176.43505399999995</v>
      </c>
      <c r="D25" s="3">
        <v>2103.755</v>
      </c>
      <c r="E25" s="66"/>
      <c r="F25" s="66"/>
      <c r="G25" s="66"/>
      <c r="H25" s="66"/>
      <c r="I25" s="76"/>
      <c r="J25" s="3"/>
      <c r="K25" s="3"/>
      <c r="L25" s="3"/>
      <c r="M25" s="76">
        <f t="shared" si="6"/>
        <v>2280.190054</v>
      </c>
      <c r="N25" s="3"/>
      <c r="O25" s="76">
        <f t="shared" si="1"/>
        <v>2280.190054</v>
      </c>
      <c r="P25" s="3"/>
      <c r="Q25" s="79">
        <f t="shared" si="2"/>
        <v>2280.190054</v>
      </c>
      <c r="R25" s="76">
        <f>Q25/$Q$11*100</f>
        <v>0.19977133818118104</v>
      </c>
    </row>
    <row r="26" spans="2:18" ht="36" customHeight="1">
      <c r="B26" s="82" t="s">
        <v>63</v>
      </c>
      <c r="C26" s="3">
        <v>661.185</v>
      </c>
      <c r="D26" s="3">
        <v>0.864</v>
      </c>
      <c r="E26" s="66"/>
      <c r="F26" s="66"/>
      <c r="G26" s="66"/>
      <c r="H26" s="66"/>
      <c r="I26" s="76"/>
      <c r="J26" s="3"/>
      <c r="K26" s="3"/>
      <c r="L26" s="3"/>
      <c r="M26" s="76">
        <f t="shared" si="6"/>
        <v>662.049</v>
      </c>
      <c r="N26" s="3"/>
      <c r="O26" s="76">
        <f t="shared" si="1"/>
        <v>662.049</v>
      </c>
      <c r="P26" s="3"/>
      <c r="Q26" s="79">
        <f t="shared" si="2"/>
        <v>662.049</v>
      </c>
      <c r="R26" s="76">
        <f t="shared" si="3"/>
        <v>0.05800324163308218</v>
      </c>
    </row>
    <row r="27" spans="2:18" ht="23.25" customHeight="1">
      <c r="B27" s="80" t="s">
        <v>64</v>
      </c>
      <c r="C27" s="3">
        <v>-0.02</v>
      </c>
      <c r="D27" s="3">
        <v>441.837</v>
      </c>
      <c r="E27" s="77"/>
      <c r="F27" s="77"/>
      <c r="G27" s="77"/>
      <c r="H27" s="77"/>
      <c r="I27" s="76"/>
      <c r="J27" s="3"/>
      <c r="K27" s="3"/>
      <c r="L27" s="3"/>
      <c r="M27" s="76">
        <f t="shared" si="6"/>
        <v>441.817</v>
      </c>
      <c r="N27" s="3"/>
      <c r="O27" s="76">
        <f t="shared" si="1"/>
        <v>441.817</v>
      </c>
      <c r="P27" s="3"/>
      <c r="Q27" s="79">
        <f t="shared" si="2"/>
        <v>441.817</v>
      </c>
      <c r="R27" s="76">
        <f t="shared" si="3"/>
        <v>0.038708340634308745</v>
      </c>
    </row>
    <row r="28" spans="2:18" ht="36.75" customHeight="1">
      <c r="B28" s="83" t="s">
        <v>65</v>
      </c>
      <c r="C28" s="64">
        <f>SUM(C29:C32)</f>
        <v>9129.307829000001</v>
      </c>
      <c r="D28" s="64">
        <f>D29+D30+D31+D32</f>
        <v>1357.974</v>
      </c>
      <c r="E28" s="66">
        <f aca="true" t="shared" si="7" ref="E28:L28">E29+E30+E31+E32</f>
        <v>0</v>
      </c>
      <c r="F28" s="66">
        <f t="shared" si="7"/>
        <v>0</v>
      </c>
      <c r="G28" s="84">
        <f t="shared" si="7"/>
        <v>7.496</v>
      </c>
      <c r="H28" s="66">
        <f t="shared" si="7"/>
        <v>0</v>
      </c>
      <c r="I28" s="64">
        <f>I29+I30+I31+I32</f>
        <v>2.931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76">
        <f t="shared" si="6"/>
        <v>10497.708829000001</v>
      </c>
      <c r="N28" s="3">
        <f>N29+N30+N31</f>
        <v>0</v>
      </c>
      <c r="O28" s="76">
        <f t="shared" si="1"/>
        <v>10497.708829000001</v>
      </c>
      <c r="P28" s="3">
        <f>P29+P30+P31</f>
        <v>0</v>
      </c>
      <c r="Q28" s="79">
        <f t="shared" si="2"/>
        <v>10497.708829000001</v>
      </c>
      <c r="R28" s="76">
        <f t="shared" si="3"/>
        <v>0.9197221683020852</v>
      </c>
    </row>
    <row r="29" spans="2:18" ht="25.5" customHeight="1">
      <c r="B29" s="81" t="s">
        <v>66</v>
      </c>
      <c r="C29" s="3">
        <v>5538.861</v>
      </c>
      <c r="D29" s="3">
        <v>1137.53</v>
      </c>
      <c r="E29" s="77"/>
      <c r="F29" s="77"/>
      <c r="G29" s="77"/>
      <c r="H29" s="77"/>
      <c r="I29" s="76"/>
      <c r="J29" s="3"/>
      <c r="K29" s="3"/>
      <c r="L29" s="3"/>
      <c r="M29" s="76">
        <f t="shared" si="6"/>
        <v>6676.391</v>
      </c>
      <c r="N29" s="3"/>
      <c r="O29" s="76">
        <f t="shared" si="1"/>
        <v>6676.391</v>
      </c>
      <c r="P29" s="3"/>
      <c r="Q29" s="79">
        <f t="shared" si="2"/>
        <v>6676.391</v>
      </c>
      <c r="R29" s="76">
        <f t="shared" si="3"/>
        <v>0.5849299982477659</v>
      </c>
    </row>
    <row r="30" spans="2:18" ht="20.25" customHeight="1">
      <c r="B30" s="81" t="s">
        <v>67</v>
      </c>
      <c r="C30" s="3">
        <v>3312.988</v>
      </c>
      <c r="D30" s="3"/>
      <c r="E30" s="66"/>
      <c r="F30" s="66"/>
      <c r="G30" s="66"/>
      <c r="H30" s="66"/>
      <c r="I30" s="66"/>
      <c r="J30" s="3"/>
      <c r="K30" s="3"/>
      <c r="L30" s="3"/>
      <c r="M30" s="76">
        <f t="shared" si="6"/>
        <v>3312.988</v>
      </c>
      <c r="N30" s="3"/>
      <c r="O30" s="76">
        <f t="shared" si="1"/>
        <v>3312.988</v>
      </c>
      <c r="P30" s="3"/>
      <c r="Q30" s="79">
        <f t="shared" si="2"/>
        <v>3312.988</v>
      </c>
      <c r="R30" s="76">
        <f t="shared" si="3"/>
        <v>0.2902565270720168</v>
      </c>
    </row>
    <row r="31" spans="2:18" s="86" customFormat="1" ht="36.75" customHeight="1">
      <c r="B31" s="85" t="s">
        <v>68</v>
      </c>
      <c r="C31" s="3">
        <v>134.392829</v>
      </c>
      <c r="D31" s="3">
        <v>7.8180000000000005</v>
      </c>
      <c r="E31" s="66"/>
      <c r="F31" s="66">
        <v>0</v>
      </c>
      <c r="G31" s="66">
        <v>7.496</v>
      </c>
      <c r="H31" s="66"/>
      <c r="I31" s="3">
        <v>0</v>
      </c>
      <c r="J31" s="3"/>
      <c r="K31" s="3"/>
      <c r="L31" s="3"/>
      <c r="M31" s="76">
        <f t="shared" si="6"/>
        <v>149.70682900000003</v>
      </c>
      <c r="N31" s="3"/>
      <c r="O31" s="76">
        <f t="shared" si="1"/>
        <v>149.70682900000003</v>
      </c>
      <c r="P31" s="3"/>
      <c r="Q31" s="79">
        <f t="shared" si="2"/>
        <v>149.70682900000003</v>
      </c>
      <c r="R31" s="76">
        <f t="shared" si="3"/>
        <v>0.013116070527422467</v>
      </c>
    </row>
    <row r="32" spans="2:18" ht="58.5" customHeight="1">
      <c r="B32" s="85" t="s">
        <v>69</v>
      </c>
      <c r="C32" s="3">
        <v>143.066</v>
      </c>
      <c r="D32" s="3">
        <v>212.626</v>
      </c>
      <c r="E32" s="66"/>
      <c r="F32" s="66"/>
      <c r="G32" s="66"/>
      <c r="H32" s="66"/>
      <c r="I32" s="3">
        <v>2.931</v>
      </c>
      <c r="J32" s="87"/>
      <c r="K32" s="3"/>
      <c r="L32" s="3"/>
      <c r="M32" s="76">
        <f t="shared" si="6"/>
        <v>358.623</v>
      </c>
      <c r="N32" s="3"/>
      <c r="O32" s="76">
        <f t="shared" si="1"/>
        <v>358.623</v>
      </c>
      <c r="P32" s="3"/>
      <c r="Q32" s="79">
        <f t="shared" si="2"/>
        <v>358.623</v>
      </c>
      <c r="R32" s="76">
        <f t="shared" si="3"/>
        <v>0.031419572454879974</v>
      </c>
    </row>
    <row r="33" spans="2:18" ht="36" customHeight="1">
      <c r="B33" s="83" t="s">
        <v>70</v>
      </c>
      <c r="C33" s="3">
        <v>97.573</v>
      </c>
      <c r="D33" s="3">
        <v>0</v>
      </c>
      <c r="E33" s="66"/>
      <c r="F33" s="66"/>
      <c r="G33" s="66"/>
      <c r="H33" s="66"/>
      <c r="I33" s="3">
        <v>0</v>
      </c>
      <c r="J33" s="3"/>
      <c r="K33" s="3"/>
      <c r="L33" s="3"/>
      <c r="M33" s="76">
        <f t="shared" si="6"/>
        <v>97.573</v>
      </c>
      <c r="N33" s="3"/>
      <c r="O33" s="76">
        <f t="shared" si="1"/>
        <v>97.573</v>
      </c>
      <c r="P33" s="3"/>
      <c r="Q33" s="79">
        <f t="shared" si="2"/>
        <v>97.573</v>
      </c>
      <c r="R33" s="76">
        <f t="shared" si="3"/>
        <v>0.008548536884527773</v>
      </c>
    </row>
    <row r="34" spans="2:18" ht="33" customHeight="1">
      <c r="B34" s="88" t="s">
        <v>71</v>
      </c>
      <c r="C34" s="3">
        <v>49.54</v>
      </c>
      <c r="D34" s="3">
        <v>22.11</v>
      </c>
      <c r="E34" s="66"/>
      <c r="F34" s="66"/>
      <c r="G34" s="66"/>
      <c r="H34" s="66"/>
      <c r="I34" s="3">
        <v>110.286</v>
      </c>
      <c r="J34" s="3"/>
      <c r="K34" s="3"/>
      <c r="L34" s="3"/>
      <c r="M34" s="76">
        <f t="shared" si="6"/>
        <v>181.936</v>
      </c>
      <c r="N34" s="3"/>
      <c r="O34" s="76">
        <f t="shared" si="1"/>
        <v>181.936</v>
      </c>
      <c r="P34" s="3"/>
      <c r="Q34" s="79">
        <f t="shared" si="2"/>
        <v>181.936</v>
      </c>
      <c r="R34" s="76">
        <f t="shared" si="3"/>
        <v>0.01593972314701244</v>
      </c>
    </row>
    <row r="35" spans="2:18" ht="27.75" customHeight="1">
      <c r="B35" s="89" t="s">
        <v>102</v>
      </c>
      <c r="C35" s="3">
        <v>801.905</v>
      </c>
      <c r="D35" s="3"/>
      <c r="E35" s="66">
        <v>6158.073948</v>
      </c>
      <c r="F35" s="66">
        <v>211.90701800000002</v>
      </c>
      <c r="G35" s="66">
        <v>2808.7177830000005</v>
      </c>
      <c r="H35" s="66"/>
      <c r="I35" s="3">
        <v>0.04</v>
      </c>
      <c r="J35" s="3"/>
      <c r="K35" s="3"/>
      <c r="L35" s="3"/>
      <c r="M35" s="76">
        <f t="shared" si="6"/>
        <v>9980.643749</v>
      </c>
      <c r="N35" s="90">
        <v>-7.33</v>
      </c>
      <c r="O35" s="76">
        <f t="shared" si="1"/>
        <v>9973.313749</v>
      </c>
      <c r="P35" s="3"/>
      <c r="Q35" s="79">
        <f t="shared" si="2"/>
        <v>9973.313749</v>
      </c>
      <c r="R35" s="76">
        <f t="shared" si="3"/>
        <v>0.8737790212896444</v>
      </c>
    </row>
    <row r="36" spans="2:18" ht="27" customHeight="1">
      <c r="B36" s="91" t="s">
        <v>72</v>
      </c>
      <c r="C36" s="3">
        <v>969.532</v>
      </c>
      <c r="D36" s="3">
        <v>1357.132</v>
      </c>
      <c r="E36" s="3">
        <v>10.332</v>
      </c>
      <c r="F36" s="3">
        <v>0.087</v>
      </c>
      <c r="G36" s="3">
        <v>1.4</v>
      </c>
      <c r="H36" s="66"/>
      <c r="I36" s="3">
        <v>934.902</v>
      </c>
      <c r="J36" s="92"/>
      <c r="K36" s="3">
        <v>7.8659282</v>
      </c>
      <c r="L36" s="3">
        <v>125.535</v>
      </c>
      <c r="M36" s="76">
        <f t="shared" si="6"/>
        <v>3406.7859282</v>
      </c>
      <c r="N36" s="90">
        <v>-1302.32990765</v>
      </c>
      <c r="O36" s="76">
        <f t="shared" si="1"/>
        <v>2104.45602055</v>
      </c>
      <c r="P36" s="3"/>
      <c r="Q36" s="79">
        <f t="shared" si="2"/>
        <v>2104.45602055</v>
      </c>
      <c r="R36" s="76">
        <f t="shared" si="3"/>
        <v>0.18437497989749432</v>
      </c>
    </row>
    <row r="37" spans="2:18" ht="24" customHeight="1">
      <c r="B37" s="93" t="s">
        <v>73</v>
      </c>
      <c r="C37" s="3"/>
      <c r="D37" s="3">
        <v>1227.5839999999998</v>
      </c>
      <c r="E37" s="66">
        <v>0</v>
      </c>
      <c r="F37" s="66">
        <v>0</v>
      </c>
      <c r="G37" s="66">
        <v>25.968416</v>
      </c>
      <c r="H37" s="66"/>
      <c r="I37" s="3">
        <v>1361.836</v>
      </c>
      <c r="J37" s="3">
        <v>3.8839999999999995</v>
      </c>
      <c r="K37" s="3"/>
      <c r="L37" s="3">
        <v>31.523331</v>
      </c>
      <c r="M37" s="76">
        <f t="shared" si="6"/>
        <v>2650.7957469999997</v>
      </c>
      <c r="N37" s="64">
        <f>-M37</f>
        <v>-2650.7957469999997</v>
      </c>
      <c r="O37" s="76">
        <f t="shared" si="1"/>
        <v>0</v>
      </c>
      <c r="P37" s="3"/>
      <c r="Q37" s="79">
        <f t="shared" si="2"/>
        <v>0</v>
      </c>
      <c r="R37" s="76">
        <f t="shared" si="3"/>
        <v>0</v>
      </c>
    </row>
    <row r="38" spans="2:18" ht="23.25" customHeight="1">
      <c r="B38" s="94" t="s">
        <v>74</v>
      </c>
      <c r="C38" s="3">
        <v>6.018</v>
      </c>
      <c r="D38" s="3">
        <v>26.468999999999998</v>
      </c>
      <c r="E38" s="66"/>
      <c r="F38" s="66"/>
      <c r="G38" s="66"/>
      <c r="H38" s="66"/>
      <c r="I38" s="3">
        <v>16.729</v>
      </c>
      <c r="J38" s="92"/>
      <c r="K38" s="3"/>
      <c r="L38" s="3"/>
      <c r="M38" s="76">
        <f t="shared" si="6"/>
        <v>49.215999999999994</v>
      </c>
      <c r="N38" s="3">
        <v>0</v>
      </c>
      <c r="O38" s="76">
        <f t="shared" si="1"/>
        <v>49.215999999999994</v>
      </c>
      <c r="P38" s="3"/>
      <c r="Q38" s="79">
        <f t="shared" si="2"/>
        <v>49.215999999999994</v>
      </c>
      <c r="R38" s="76">
        <f t="shared" si="3"/>
        <v>0.004311897669528649</v>
      </c>
    </row>
    <row r="39" spans="2:18" ht="20.25" customHeight="1">
      <c r="B39" s="40" t="s">
        <v>75</v>
      </c>
      <c r="C39" s="3"/>
      <c r="D39" s="3">
        <v>0.009625</v>
      </c>
      <c r="E39" s="3"/>
      <c r="F39" s="3"/>
      <c r="G39" s="3">
        <v>0</v>
      </c>
      <c r="H39" s="3"/>
      <c r="I39" s="3"/>
      <c r="J39" s="3"/>
      <c r="K39" s="3"/>
      <c r="L39" s="3">
        <v>0</v>
      </c>
      <c r="M39" s="76">
        <f>SUM(C39:L39)</f>
        <v>0.009625</v>
      </c>
      <c r="N39" s="64"/>
      <c r="O39" s="76">
        <f t="shared" si="1"/>
        <v>0.009625</v>
      </c>
      <c r="P39" s="3"/>
      <c r="Q39" s="79">
        <f t="shared" si="2"/>
        <v>0.009625</v>
      </c>
      <c r="R39" s="76">
        <f t="shared" si="3"/>
        <v>8.432626598913615E-07</v>
      </c>
    </row>
    <row r="40" spans="2:18" ht="30" customHeight="1">
      <c r="B40" s="95" t="s">
        <v>76</v>
      </c>
      <c r="C40" s="3">
        <v>0</v>
      </c>
      <c r="D40" s="3">
        <v>0.0044999999999997264</v>
      </c>
      <c r="E40" s="3"/>
      <c r="F40" s="3">
        <v>0</v>
      </c>
      <c r="G40" s="3">
        <v>0</v>
      </c>
      <c r="H40" s="3"/>
      <c r="I40" s="3">
        <v>3.364</v>
      </c>
      <c r="J40" s="3">
        <v>0.133225</v>
      </c>
      <c r="K40" s="3"/>
      <c r="L40" s="3"/>
      <c r="M40" s="76">
        <f t="shared" si="6"/>
        <v>3.5017249999999995</v>
      </c>
      <c r="N40" s="3"/>
      <c r="O40" s="76">
        <f t="shared" si="1"/>
        <v>3.5017249999999995</v>
      </c>
      <c r="P40" s="3"/>
      <c r="Q40" s="79">
        <f t="shared" si="2"/>
        <v>3.5017249999999995</v>
      </c>
      <c r="R40" s="76">
        <f t="shared" si="3"/>
        <v>0.00030679209742421584</v>
      </c>
    </row>
    <row r="41" spans="2:18" ht="24" customHeight="1">
      <c r="B41" s="40" t="s">
        <v>77</v>
      </c>
      <c r="C41" s="3">
        <v>0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76">
        <f t="shared" si="6"/>
        <v>0</v>
      </c>
      <c r="N41" s="3"/>
      <c r="O41" s="76">
        <f t="shared" si="1"/>
        <v>0</v>
      </c>
      <c r="P41" s="3">
        <f>-O41</f>
        <v>0</v>
      </c>
      <c r="Q41" s="65">
        <f t="shared" si="2"/>
        <v>0</v>
      </c>
      <c r="R41" s="76">
        <f t="shared" si="3"/>
        <v>0</v>
      </c>
    </row>
    <row r="42" spans="2:18" ht="22.5" customHeight="1">
      <c r="B42" s="96" t="s">
        <v>78</v>
      </c>
      <c r="C42" s="3">
        <v>-76.158</v>
      </c>
      <c r="D42" s="3">
        <v>0.010083</v>
      </c>
      <c r="E42" s="3"/>
      <c r="F42" s="3"/>
      <c r="G42" s="3"/>
      <c r="H42" s="3"/>
      <c r="I42" s="3">
        <v>0</v>
      </c>
      <c r="J42" s="3"/>
      <c r="K42" s="3"/>
      <c r="L42" s="3"/>
      <c r="M42" s="76">
        <f t="shared" si="6"/>
        <v>-76.147917</v>
      </c>
      <c r="N42" s="3"/>
      <c r="O42" s="76">
        <f t="shared" si="1"/>
        <v>-76.147917</v>
      </c>
      <c r="P42" s="3"/>
      <c r="Q42" s="65">
        <f t="shared" si="2"/>
        <v>-76.147917</v>
      </c>
      <c r="R42" s="76">
        <f t="shared" si="3"/>
        <v>-0.0066714488347643245</v>
      </c>
    </row>
    <row r="43" spans="2:18" ht="26.25" customHeight="1">
      <c r="B43" s="96" t="s">
        <v>79</v>
      </c>
      <c r="C43" s="3">
        <v>1.21</v>
      </c>
      <c r="D43" s="3">
        <v>1.494</v>
      </c>
      <c r="E43" s="3"/>
      <c r="F43" s="3"/>
      <c r="G43" s="3"/>
      <c r="H43" s="3"/>
      <c r="I43" s="3"/>
      <c r="J43" s="3"/>
      <c r="K43" s="3"/>
      <c r="L43" s="3"/>
      <c r="M43" s="76">
        <f>SUM(C43:L43)</f>
        <v>2.7039999999999997</v>
      </c>
      <c r="N43" s="3"/>
      <c r="O43" s="76">
        <f>M43+N43</f>
        <v>2.7039999999999997</v>
      </c>
      <c r="P43" s="3"/>
      <c r="Q43" s="65">
        <f>O43+P43</f>
        <v>2.7039999999999997</v>
      </c>
      <c r="R43" s="76">
        <f t="shared" si="3"/>
        <v>0.00023690205011389517</v>
      </c>
    </row>
    <row r="44" spans="2:18" ht="51" customHeight="1">
      <c r="B44" s="96" t="s">
        <v>80</v>
      </c>
      <c r="C44" s="3">
        <v>876.5970000000007</v>
      </c>
      <c r="D44" s="3">
        <v>105.170779</v>
      </c>
      <c r="E44" s="3"/>
      <c r="F44" s="3">
        <v>75.863</v>
      </c>
      <c r="G44" s="3">
        <v>0</v>
      </c>
      <c r="H44" s="3"/>
      <c r="I44" s="3">
        <v>31.742999999999995</v>
      </c>
      <c r="J44" s="3">
        <v>18.799184</v>
      </c>
      <c r="K44" s="3"/>
      <c r="L44" s="3"/>
      <c r="M44" s="76">
        <f>SUM(C44:L44)</f>
        <v>1108.1729630000007</v>
      </c>
      <c r="N44" s="3"/>
      <c r="O44" s="76">
        <f>M44+N44</f>
        <v>1108.1729630000007</v>
      </c>
      <c r="P44" s="3"/>
      <c r="Q44" s="65">
        <f>O44+P44</f>
        <v>1108.1729630000007</v>
      </c>
      <c r="R44" s="76">
        <f t="shared" si="3"/>
        <v>0.09708892263886461</v>
      </c>
    </row>
    <row r="45" spans="2:18" ht="36" customHeight="1" thickBot="1">
      <c r="B45" s="127"/>
      <c r="C45" s="128"/>
      <c r="D45" s="128"/>
      <c r="E45" s="128"/>
      <c r="F45" s="128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</row>
    <row r="46" spans="2:18" s="74" customFormat="1" ht="30.75" customHeight="1" thickTop="1">
      <c r="B46" s="4" t="s">
        <v>81</v>
      </c>
      <c r="C46" s="5">
        <f>C47+C60+C63+C66</f>
        <v>13626.789</v>
      </c>
      <c r="D46" s="5">
        <f aca="true" t="shared" si="8" ref="D46:L46">D47+D60+D63+D66+D67</f>
        <v>4765.9991390000005</v>
      </c>
      <c r="E46" s="5">
        <f>E47+E60+E63+E66+E67</f>
        <v>7876.770327999999</v>
      </c>
      <c r="F46" s="5">
        <f t="shared" si="8"/>
        <v>168.995266</v>
      </c>
      <c r="G46" s="5">
        <f>G47+G60+G63+G66+G67</f>
        <v>3596.028205</v>
      </c>
      <c r="H46" s="5">
        <f t="shared" si="8"/>
        <v>0</v>
      </c>
      <c r="I46" s="5">
        <f t="shared" si="8"/>
        <v>1890.1140000000003</v>
      </c>
      <c r="J46" s="5">
        <f>J47+J60+J63+J66+J67</f>
        <v>19.112597</v>
      </c>
      <c r="K46" s="5">
        <f>K47+K60+K63+K66+K67</f>
        <v>13.94</v>
      </c>
      <c r="L46" s="73">
        <f t="shared" si="8"/>
        <v>151.615156</v>
      </c>
      <c r="M46" s="73">
        <f>SUM(C46:L46)</f>
        <v>32109.363691</v>
      </c>
      <c r="N46" s="5">
        <f>N47+N60+N63+N66+N67</f>
        <v>-3960.45565465</v>
      </c>
      <c r="O46" s="73">
        <f aca="true" t="shared" si="9" ref="O46:O66">M46+N46</f>
        <v>28148.90803635</v>
      </c>
      <c r="P46" s="5">
        <f>P47+P60+P63+P66+P67</f>
        <v>-144.548</v>
      </c>
      <c r="Q46" s="62">
        <f aca="true" t="shared" si="10" ref="Q46:Q66">O46+P46</f>
        <v>28004.36003635</v>
      </c>
      <c r="R46" s="73">
        <f aca="true" t="shared" si="11" ref="R46:R66">Q46/$Q$11*100</f>
        <v>2.4535097280839318</v>
      </c>
    </row>
    <row r="47" spans="2:18" ht="19.5" customHeight="1">
      <c r="B47" s="97" t="s">
        <v>82</v>
      </c>
      <c r="C47" s="5">
        <f>SUM(C48:C52)+C59</f>
        <v>13529.995</v>
      </c>
      <c r="D47" s="5">
        <f>D48+D49+D50+D51+D52+D59</f>
        <v>4415.1911390000005</v>
      </c>
      <c r="E47" s="68">
        <f>E48+E49+E50+E51+E52+E59</f>
        <v>7877.619023999999</v>
      </c>
      <c r="F47" s="68">
        <f aca="true" t="shared" si="12" ref="F47:L47">F48+F49+F50+F51+F52+F59</f>
        <v>169.91126599999998</v>
      </c>
      <c r="G47" s="68">
        <f t="shared" si="12"/>
        <v>3598.007783</v>
      </c>
      <c r="H47" s="68">
        <f t="shared" si="12"/>
        <v>0</v>
      </c>
      <c r="I47" s="5">
        <f>I48+I49+I50+I51+I52+I59</f>
        <v>1882.8100000000002</v>
      </c>
      <c r="J47" s="5">
        <f t="shared" si="12"/>
        <v>19.112597</v>
      </c>
      <c r="K47" s="98">
        <f t="shared" si="12"/>
        <v>13.94</v>
      </c>
      <c r="L47" s="5">
        <f t="shared" si="12"/>
        <v>119.90490600000001</v>
      </c>
      <c r="M47" s="76">
        <f>SUM(C47:L47)</f>
        <v>31626.491715</v>
      </c>
      <c r="N47" s="5">
        <f>N48+N49+N50+N51+N52+N59</f>
        <v>-3951.92465465</v>
      </c>
      <c r="O47" s="76">
        <f t="shared" si="9"/>
        <v>27674.56706035</v>
      </c>
      <c r="P47" s="5">
        <f>P48+P49+P50+P51+P52+P59</f>
        <v>0</v>
      </c>
      <c r="Q47" s="65">
        <f t="shared" si="10"/>
        <v>27674.56706035</v>
      </c>
      <c r="R47" s="76">
        <f t="shared" si="11"/>
        <v>2.4246160031846853</v>
      </c>
    </row>
    <row r="48" spans="1:18" ht="23.25" customHeight="1">
      <c r="A48" s="99"/>
      <c r="B48" s="100" t="s">
        <v>83</v>
      </c>
      <c r="C48" s="101">
        <v>4283.348</v>
      </c>
      <c r="D48" s="102">
        <v>2657.498293</v>
      </c>
      <c r="E48" s="77">
        <v>27.472711</v>
      </c>
      <c r="F48" s="77">
        <v>11.03</v>
      </c>
      <c r="G48" s="77">
        <v>24.422</v>
      </c>
      <c r="H48" s="77"/>
      <c r="I48" s="42">
        <v>1410.302</v>
      </c>
      <c r="J48" s="102"/>
      <c r="K48" s="42"/>
      <c r="L48" s="102">
        <v>46.400956</v>
      </c>
      <c r="M48" s="76">
        <f aca="true" t="shared" si="13" ref="M48:M66">SUM(C48:L48)</f>
        <v>8460.47396</v>
      </c>
      <c r="N48" s="61"/>
      <c r="O48" s="76">
        <f t="shared" si="9"/>
        <v>8460.47396</v>
      </c>
      <c r="P48" s="61"/>
      <c r="Q48" s="65">
        <f t="shared" si="10"/>
        <v>8460.47396</v>
      </c>
      <c r="R48" s="76">
        <f t="shared" si="11"/>
        <v>0.7412365480988259</v>
      </c>
    </row>
    <row r="49" spans="1:18" ht="23.25" customHeight="1">
      <c r="A49" s="99"/>
      <c r="B49" s="100" t="s">
        <v>84</v>
      </c>
      <c r="C49" s="102">
        <v>464.838</v>
      </c>
      <c r="D49" s="102">
        <v>1053.1889999999999</v>
      </c>
      <c r="E49" s="77">
        <v>43.145838</v>
      </c>
      <c r="F49" s="77">
        <v>2.075881</v>
      </c>
      <c r="G49" s="103">
        <v>2618.247</v>
      </c>
      <c r="H49" s="77">
        <v>0</v>
      </c>
      <c r="I49" s="42">
        <v>272.354</v>
      </c>
      <c r="J49" s="42"/>
      <c r="K49" s="42">
        <v>1.307</v>
      </c>
      <c r="L49" s="42">
        <v>73.50395</v>
      </c>
      <c r="M49" s="76">
        <f t="shared" si="13"/>
        <v>4528.660669</v>
      </c>
      <c r="N49" s="64">
        <v>-1301.1085</v>
      </c>
      <c r="O49" s="76">
        <f t="shared" si="9"/>
        <v>3227.5521689999996</v>
      </c>
      <c r="P49" s="61"/>
      <c r="Q49" s="65">
        <f t="shared" si="10"/>
        <v>3227.5521689999996</v>
      </c>
      <c r="R49" s="76">
        <f t="shared" si="11"/>
        <v>0.282771348256527</v>
      </c>
    </row>
    <row r="50" spans="1:18" ht="17.25" customHeight="1">
      <c r="A50" s="99"/>
      <c r="B50" s="100" t="s">
        <v>85</v>
      </c>
      <c r="C50" s="102">
        <v>250.308</v>
      </c>
      <c r="D50" s="102">
        <v>33.077999999999996</v>
      </c>
      <c r="E50" s="77">
        <v>0.722</v>
      </c>
      <c r="F50" s="77">
        <v>0.022</v>
      </c>
      <c r="G50" s="77">
        <v>0.094</v>
      </c>
      <c r="H50" s="77">
        <v>0</v>
      </c>
      <c r="I50" s="42">
        <v>0.007</v>
      </c>
      <c r="J50" s="42">
        <v>0</v>
      </c>
      <c r="K50" s="102">
        <v>12.633</v>
      </c>
      <c r="L50" s="42">
        <v>0</v>
      </c>
      <c r="M50" s="76">
        <f t="shared" si="13"/>
        <v>296.8639999999999</v>
      </c>
      <c r="N50" s="64">
        <v>-3.4514076499999993</v>
      </c>
      <c r="O50" s="76">
        <f t="shared" si="9"/>
        <v>293.4125923499999</v>
      </c>
      <c r="P50" s="61"/>
      <c r="Q50" s="65">
        <f>O50+P50</f>
        <v>293.4125923499999</v>
      </c>
      <c r="R50" s="76">
        <f t="shared" si="11"/>
        <v>0.025706377461888898</v>
      </c>
    </row>
    <row r="51" spans="1:18" ht="18.75" customHeight="1">
      <c r="A51" s="99"/>
      <c r="B51" s="100" t="s">
        <v>86</v>
      </c>
      <c r="C51" s="102">
        <v>33.542</v>
      </c>
      <c r="D51" s="102">
        <v>152.715</v>
      </c>
      <c r="E51" s="77"/>
      <c r="F51" s="77">
        <v>0.299809</v>
      </c>
      <c r="G51" s="77"/>
      <c r="H51" s="77"/>
      <c r="I51" s="42">
        <v>0.044</v>
      </c>
      <c r="J51" s="102"/>
      <c r="K51" s="98"/>
      <c r="L51" s="102"/>
      <c r="M51" s="76">
        <f t="shared" si="13"/>
        <v>186.60080900000003</v>
      </c>
      <c r="N51" s="61"/>
      <c r="O51" s="76">
        <f t="shared" si="9"/>
        <v>186.60080900000003</v>
      </c>
      <c r="P51" s="61"/>
      <c r="Q51" s="65">
        <f t="shared" si="10"/>
        <v>186.60080900000003</v>
      </c>
      <c r="R51" s="76">
        <f t="shared" si="11"/>
        <v>0.016348415016646224</v>
      </c>
    </row>
    <row r="52" spans="1:18" ht="26.25" customHeight="1">
      <c r="A52" s="99"/>
      <c r="B52" s="104" t="s">
        <v>87</v>
      </c>
      <c r="C52" s="98">
        <f>SUM(C53:C58)</f>
        <v>8478.84</v>
      </c>
      <c r="D52" s="98">
        <f aca="true" t="shared" si="14" ref="D52:K52">SUM(D53:D58)</f>
        <v>518.7108460000001</v>
      </c>
      <c r="E52" s="98">
        <f t="shared" si="14"/>
        <v>7806.278474999999</v>
      </c>
      <c r="F52" s="98">
        <f t="shared" si="14"/>
        <v>156.48357599999997</v>
      </c>
      <c r="G52" s="98">
        <f t="shared" si="14"/>
        <v>955.2447830000001</v>
      </c>
      <c r="H52" s="98">
        <f t="shared" si="14"/>
        <v>0</v>
      </c>
      <c r="I52" s="98">
        <f t="shared" si="14"/>
        <v>196.45899999999995</v>
      </c>
      <c r="J52" s="98">
        <f>SUM(J53:J58)</f>
        <v>19.112597</v>
      </c>
      <c r="K52" s="98">
        <f t="shared" si="14"/>
        <v>0</v>
      </c>
      <c r="L52" s="98">
        <f>L53+L54+L56+L58+L55</f>
        <v>0</v>
      </c>
      <c r="M52" s="76">
        <f t="shared" si="13"/>
        <v>18131.129276999996</v>
      </c>
      <c r="N52" s="98">
        <f>N53+N54+N56+N58+N55+N57</f>
        <v>-2643.7194469999995</v>
      </c>
      <c r="O52" s="76">
        <f t="shared" si="9"/>
        <v>15487.409829999997</v>
      </c>
      <c r="P52" s="98">
        <f>P53+P54+P56+P58+P55</f>
        <v>0</v>
      </c>
      <c r="Q52" s="65">
        <f t="shared" si="10"/>
        <v>15487.409829999997</v>
      </c>
      <c r="R52" s="76">
        <f t="shared" si="11"/>
        <v>1.3568783800595758</v>
      </c>
    </row>
    <row r="53" spans="1:18" ht="32.25" customHeight="1">
      <c r="A53" s="99"/>
      <c r="B53" s="105" t="s">
        <v>88</v>
      </c>
      <c r="C53" s="102">
        <v>1701.906</v>
      </c>
      <c r="D53" s="42">
        <v>11.286000000000058</v>
      </c>
      <c r="E53" s="106">
        <v>0</v>
      </c>
      <c r="F53" s="106">
        <v>9.154558</v>
      </c>
      <c r="G53" s="106">
        <v>831.21</v>
      </c>
      <c r="H53" s="106">
        <v>0</v>
      </c>
      <c r="I53" s="102">
        <v>7.121</v>
      </c>
      <c r="J53" s="102"/>
      <c r="K53" s="5"/>
      <c r="L53" s="42"/>
      <c r="M53" s="76">
        <f t="shared" si="13"/>
        <v>2560.6775580000003</v>
      </c>
      <c r="N53" s="64">
        <v>-2418.6254159999994</v>
      </c>
      <c r="O53" s="76">
        <f>M53+N53</f>
        <v>142.0521420000009</v>
      </c>
      <c r="P53" s="61"/>
      <c r="Q53" s="65">
        <f t="shared" si="10"/>
        <v>142.0521420000009</v>
      </c>
      <c r="R53" s="76">
        <f t="shared" si="11"/>
        <v>0.012445430348694664</v>
      </c>
    </row>
    <row r="54" spans="1:18" ht="15">
      <c r="A54" s="99"/>
      <c r="B54" s="107" t="s">
        <v>89</v>
      </c>
      <c r="C54" s="102">
        <v>1699.712</v>
      </c>
      <c r="D54" s="42">
        <v>21.130223</v>
      </c>
      <c r="E54" s="77">
        <v>0</v>
      </c>
      <c r="F54" s="77"/>
      <c r="G54" s="77"/>
      <c r="H54" s="77"/>
      <c r="I54" s="42">
        <v>7.875</v>
      </c>
      <c r="J54" s="42">
        <v>0.00259</v>
      </c>
      <c r="K54" s="42"/>
      <c r="L54" s="42"/>
      <c r="M54" s="76">
        <f t="shared" si="13"/>
        <v>1728.7198130000002</v>
      </c>
      <c r="N54" s="64">
        <v>0</v>
      </c>
      <c r="O54" s="76">
        <f>M54+N54</f>
        <v>1728.7198130000002</v>
      </c>
      <c r="P54" s="61"/>
      <c r="Q54" s="65">
        <f t="shared" si="10"/>
        <v>1728.7198130000002</v>
      </c>
      <c r="R54" s="76">
        <f t="shared" si="11"/>
        <v>0.15145609015244438</v>
      </c>
    </row>
    <row r="55" spans="1:18" ht="38.25" customHeight="1">
      <c r="A55" s="99"/>
      <c r="B55" s="85" t="s">
        <v>90</v>
      </c>
      <c r="C55" s="102">
        <v>1.248</v>
      </c>
      <c r="D55" s="42">
        <v>1.5110000000000001</v>
      </c>
      <c r="E55" s="42">
        <v>0</v>
      </c>
      <c r="F55" s="42">
        <v>0</v>
      </c>
      <c r="G55" s="42"/>
      <c r="H55" s="77"/>
      <c r="I55" s="42">
        <v>3.365</v>
      </c>
      <c r="J55" s="42">
        <v>0.133225</v>
      </c>
      <c r="K55" s="42"/>
      <c r="L55" s="42"/>
      <c r="M55" s="76">
        <f t="shared" si="13"/>
        <v>6.257225000000001</v>
      </c>
      <c r="N55" s="64">
        <v>-1.5779999999999998</v>
      </c>
      <c r="O55" s="76">
        <f t="shared" si="9"/>
        <v>4.679225000000001</v>
      </c>
      <c r="P55" s="63"/>
      <c r="Q55" s="94">
        <f t="shared" si="10"/>
        <v>4.679225000000001</v>
      </c>
      <c r="R55" s="76">
        <f t="shared" si="11"/>
        <v>0.00040995487997196435</v>
      </c>
    </row>
    <row r="56" spans="1:18" ht="15">
      <c r="A56" s="99"/>
      <c r="B56" s="107" t="s">
        <v>91</v>
      </c>
      <c r="C56" s="102">
        <v>3615.664</v>
      </c>
      <c r="D56" s="42">
        <v>262.233</v>
      </c>
      <c r="E56" s="77">
        <v>7806.109947999999</v>
      </c>
      <c r="F56" s="77">
        <v>58.157017999999994</v>
      </c>
      <c r="G56" s="77">
        <v>123.948783</v>
      </c>
      <c r="H56" s="77"/>
      <c r="I56" s="42">
        <v>4.369</v>
      </c>
      <c r="J56" s="42"/>
      <c r="K56" s="42"/>
      <c r="L56" s="42"/>
      <c r="M56" s="76">
        <f t="shared" si="13"/>
        <v>11870.481749</v>
      </c>
      <c r="N56" s="61"/>
      <c r="O56" s="76">
        <f t="shared" si="9"/>
        <v>11870.481749</v>
      </c>
      <c r="P56" s="61"/>
      <c r="Q56" s="65">
        <f t="shared" si="10"/>
        <v>11870.481749</v>
      </c>
      <c r="R56" s="76">
        <f t="shared" si="11"/>
        <v>1.039993144296478</v>
      </c>
    </row>
    <row r="57" spans="1:18" ht="74.25" customHeight="1">
      <c r="A57" s="99"/>
      <c r="B57" s="85" t="s">
        <v>92</v>
      </c>
      <c r="C57" s="102">
        <v>1069.224</v>
      </c>
      <c r="D57" s="42">
        <v>141.46962299999998</v>
      </c>
      <c r="E57" s="77"/>
      <c r="F57" s="77">
        <v>89.049</v>
      </c>
      <c r="G57" s="77">
        <v>0</v>
      </c>
      <c r="H57" s="77"/>
      <c r="I57" s="42">
        <v>98.90299999999996</v>
      </c>
      <c r="J57" s="42">
        <v>18.976782</v>
      </c>
      <c r="K57" s="42"/>
      <c r="L57" s="42"/>
      <c r="M57" s="76">
        <f t="shared" si="13"/>
        <v>1417.6224049999998</v>
      </c>
      <c r="N57" s="70">
        <v>-163.51603099999997</v>
      </c>
      <c r="O57" s="76">
        <f t="shared" si="9"/>
        <v>1254.106374</v>
      </c>
      <c r="P57" s="61"/>
      <c r="Q57" s="65">
        <f t="shared" si="10"/>
        <v>1254.106374</v>
      </c>
      <c r="R57" s="76">
        <f t="shared" si="11"/>
        <v>0.10987439758191694</v>
      </c>
    </row>
    <row r="58" spans="1:18" ht="15">
      <c r="A58" s="99"/>
      <c r="B58" s="107" t="s">
        <v>93</v>
      </c>
      <c r="C58" s="102">
        <v>391.086</v>
      </c>
      <c r="D58" s="42">
        <v>81.081</v>
      </c>
      <c r="E58" s="77">
        <v>0.168527</v>
      </c>
      <c r="F58" s="77">
        <v>0.123</v>
      </c>
      <c r="G58" s="77">
        <v>0.086</v>
      </c>
      <c r="H58" s="77"/>
      <c r="I58" s="42">
        <v>74.826</v>
      </c>
      <c r="J58" s="42">
        <v>0</v>
      </c>
      <c r="K58" s="42"/>
      <c r="L58" s="42"/>
      <c r="M58" s="76">
        <f t="shared" si="13"/>
        <v>547.370527</v>
      </c>
      <c r="N58" s="64">
        <v>-60</v>
      </c>
      <c r="O58" s="76">
        <f t="shared" si="9"/>
        <v>487.37052700000004</v>
      </c>
      <c r="P58" s="61"/>
      <c r="Q58" s="65">
        <f t="shared" si="10"/>
        <v>487.37052700000004</v>
      </c>
      <c r="R58" s="76">
        <f t="shared" si="11"/>
        <v>0.04269936280007009</v>
      </c>
    </row>
    <row r="59" spans="1:18" s="61" customFormat="1" ht="31.5" customHeight="1">
      <c r="A59" s="108"/>
      <c r="B59" s="109" t="s">
        <v>94</v>
      </c>
      <c r="C59" s="102">
        <v>19.119</v>
      </c>
      <c r="D59" s="42">
        <v>0</v>
      </c>
      <c r="E59" s="77">
        <v>0</v>
      </c>
      <c r="F59" s="77"/>
      <c r="G59" s="77"/>
      <c r="H59" s="77"/>
      <c r="I59" s="42">
        <v>3.644</v>
      </c>
      <c r="J59" s="76">
        <v>0</v>
      </c>
      <c r="K59" s="76"/>
      <c r="L59" s="42"/>
      <c r="M59" s="76">
        <f t="shared" si="13"/>
        <v>22.762999999999998</v>
      </c>
      <c r="N59" s="64">
        <v>-3.6453</v>
      </c>
      <c r="O59" s="76">
        <f t="shared" si="9"/>
        <v>19.1177</v>
      </c>
      <c r="Q59" s="65">
        <f t="shared" si="10"/>
        <v>19.1177</v>
      </c>
      <c r="R59" s="76">
        <f t="shared" si="11"/>
        <v>0.0016749342912213072</v>
      </c>
    </row>
    <row r="60" spans="1:18" ht="19.5" customHeight="1">
      <c r="A60" s="99"/>
      <c r="B60" s="97" t="s">
        <v>95</v>
      </c>
      <c r="C60" s="76">
        <f>SUM(C61:C62)</f>
        <v>299.487</v>
      </c>
      <c r="D60" s="76">
        <f>D61+D62</f>
        <v>515.18</v>
      </c>
      <c r="E60" s="78">
        <f aca="true" t="shared" si="15" ref="E60:L60">E61+E62</f>
        <v>0</v>
      </c>
      <c r="F60" s="78">
        <f t="shared" si="15"/>
        <v>0</v>
      </c>
      <c r="G60" s="78">
        <f t="shared" si="15"/>
        <v>0</v>
      </c>
      <c r="H60" s="78">
        <f t="shared" si="15"/>
        <v>0</v>
      </c>
      <c r="I60" s="76">
        <f>I61+I62</f>
        <v>12.17</v>
      </c>
      <c r="J60" s="76">
        <f t="shared" si="15"/>
        <v>0</v>
      </c>
      <c r="K60" s="42">
        <f t="shared" si="15"/>
        <v>0</v>
      </c>
      <c r="L60" s="76">
        <f t="shared" si="15"/>
        <v>31.710250000000002</v>
      </c>
      <c r="M60" s="76">
        <f t="shared" si="13"/>
        <v>858.5472499999998</v>
      </c>
      <c r="N60" s="76">
        <f>N61+N62</f>
        <v>-8.531</v>
      </c>
      <c r="O60" s="76">
        <f t="shared" si="9"/>
        <v>850.0162499999999</v>
      </c>
      <c r="P60" s="61">
        <f>P61+P62</f>
        <v>0</v>
      </c>
      <c r="Q60" s="65">
        <f>O60+P60</f>
        <v>850.0162499999999</v>
      </c>
      <c r="R60" s="76">
        <f t="shared" si="11"/>
        <v>0.07447137287541615</v>
      </c>
    </row>
    <row r="61" spans="1:18" ht="19.5" customHeight="1">
      <c r="A61" s="99"/>
      <c r="B61" s="107" t="s">
        <v>96</v>
      </c>
      <c r="C61" s="42">
        <v>299.487</v>
      </c>
      <c r="D61" s="102">
        <v>485.621</v>
      </c>
      <c r="E61" s="77"/>
      <c r="F61" s="77"/>
      <c r="G61" s="77">
        <v>0</v>
      </c>
      <c r="H61" s="77"/>
      <c r="I61" s="42">
        <v>12.17</v>
      </c>
      <c r="J61" s="42"/>
      <c r="K61" s="76">
        <v>0</v>
      </c>
      <c r="L61" s="102">
        <v>31.710250000000002</v>
      </c>
      <c r="M61" s="76">
        <f t="shared" si="13"/>
        <v>828.9882499999999</v>
      </c>
      <c r="N61" s="76">
        <v>-8.531</v>
      </c>
      <c r="O61" s="76">
        <f t="shared" si="9"/>
        <v>820.4572499999999</v>
      </c>
      <c r="P61" s="61"/>
      <c r="Q61" s="65">
        <f t="shared" si="10"/>
        <v>820.4572499999999</v>
      </c>
      <c r="R61" s="76">
        <f t="shared" si="11"/>
        <v>0.0718816584895742</v>
      </c>
    </row>
    <row r="62" spans="1:18" ht="19.5" customHeight="1">
      <c r="A62" s="99"/>
      <c r="B62" s="107" t="s">
        <v>97</v>
      </c>
      <c r="C62" s="42"/>
      <c r="D62" s="102">
        <v>29.559</v>
      </c>
      <c r="E62" s="106"/>
      <c r="F62" s="106">
        <v>0</v>
      </c>
      <c r="G62" s="106"/>
      <c r="H62" s="106"/>
      <c r="I62" s="42">
        <v>0</v>
      </c>
      <c r="J62" s="76"/>
      <c r="K62" s="76"/>
      <c r="L62" s="102"/>
      <c r="M62" s="76">
        <f t="shared" si="13"/>
        <v>29.559</v>
      </c>
      <c r="N62" s="70"/>
      <c r="O62" s="76">
        <f t="shared" si="9"/>
        <v>29.559</v>
      </c>
      <c r="P62" s="2"/>
      <c r="Q62" s="65">
        <f t="shared" si="10"/>
        <v>29.559</v>
      </c>
      <c r="R62" s="76">
        <f t="shared" si="11"/>
        <v>0.0025897143858419486</v>
      </c>
    </row>
    <row r="63" spans="1:18" ht="23.25" customHeight="1">
      <c r="A63" s="99"/>
      <c r="B63" s="97" t="s">
        <v>77</v>
      </c>
      <c r="C63" s="98">
        <f>C64+C65</f>
        <v>69.236</v>
      </c>
      <c r="D63" s="98">
        <f>D64+D65</f>
        <v>75.312</v>
      </c>
      <c r="E63" s="98">
        <f>E64+E65</f>
        <v>0</v>
      </c>
      <c r="F63" s="98">
        <f>F64+F65</f>
        <v>0</v>
      </c>
      <c r="G63" s="98">
        <f>G64+G65</f>
        <v>0</v>
      </c>
      <c r="H63" s="106"/>
      <c r="I63" s="98">
        <f>I64+I65</f>
        <v>0</v>
      </c>
      <c r="J63" s="76"/>
      <c r="K63" s="76">
        <f>K64+K65</f>
        <v>0</v>
      </c>
      <c r="L63" s="98">
        <f>L64+L65</f>
        <v>0</v>
      </c>
      <c r="M63" s="76">
        <f t="shared" si="13"/>
        <v>144.548</v>
      </c>
      <c r="N63" s="98">
        <f>N64+N65</f>
        <v>0</v>
      </c>
      <c r="O63" s="76">
        <f t="shared" si="9"/>
        <v>144.548</v>
      </c>
      <c r="P63" s="98">
        <f>P64+P65</f>
        <v>-144.548</v>
      </c>
      <c r="Q63" s="65">
        <f t="shared" si="10"/>
        <v>0</v>
      </c>
      <c r="R63" s="76">
        <f t="shared" si="11"/>
        <v>0</v>
      </c>
    </row>
    <row r="64" spans="1:18" ht="15">
      <c r="A64" s="99"/>
      <c r="B64" s="110" t="s">
        <v>98</v>
      </c>
      <c r="C64" s="111">
        <v>0</v>
      </c>
      <c r="D64" s="102">
        <v>0</v>
      </c>
      <c r="E64" s="106">
        <v>0</v>
      </c>
      <c r="F64" s="106">
        <v>0</v>
      </c>
      <c r="G64" s="106"/>
      <c r="H64" s="106">
        <v>0</v>
      </c>
      <c r="I64" s="102"/>
      <c r="J64" s="76"/>
      <c r="K64" s="76"/>
      <c r="L64" s="102"/>
      <c r="M64" s="76">
        <f t="shared" si="13"/>
        <v>0</v>
      </c>
      <c r="N64" s="61"/>
      <c r="O64" s="76">
        <f t="shared" si="9"/>
        <v>0</v>
      </c>
      <c r="P64" s="61">
        <f>-O64</f>
        <v>0</v>
      </c>
      <c r="Q64" s="65"/>
      <c r="R64" s="76">
        <f t="shared" si="11"/>
        <v>0</v>
      </c>
    </row>
    <row r="65" spans="1:18" ht="19.5" customHeight="1">
      <c r="A65" s="99"/>
      <c r="B65" s="110" t="s">
        <v>99</v>
      </c>
      <c r="C65" s="102">
        <v>69.236</v>
      </c>
      <c r="D65" s="102">
        <v>75.312</v>
      </c>
      <c r="E65" s="106">
        <v>0</v>
      </c>
      <c r="F65" s="106">
        <v>0</v>
      </c>
      <c r="G65" s="106"/>
      <c r="H65" s="106">
        <v>0</v>
      </c>
      <c r="I65" s="102"/>
      <c r="J65" s="76"/>
      <c r="K65" s="76"/>
      <c r="L65" s="102">
        <v>0</v>
      </c>
      <c r="M65" s="76">
        <f t="shared" si="13"/>
        <v>144.548</v>
      </c>
      <c r="N65" s="64">
        <v>0</v>
      </c>
      <c r="O65" s="76">
        <f t="shared" si="9"/>
        <v>144.548</v>
      </c>
      <c r="P65" s="61">
        <f>-O65</f>
        <v>-144.548</v>
      </c>
      <c r="Q65" s="65">
        <f t="shared" si="10"/>
        <v>0</v>
      </c>
      <c r="R65" s="76">
        <f t="shared" si="11"/>
        <v>0</v>
      </c>
    </row>
    <row r="66" spans="1:18" ht="34.5" customHeight="1">
      <c r="A66" s="99"/>
      <c r="B66" s="112" t="s">
        <v>100</v>
      </c>
      <c r="C66" s="102">
        <v>-271.929</v>
      </c>
      <c r="D66" s="102">
        <v>-239.68400000000003</v>
      </c>
      <c r="E66" s="106">
        <v>-0.848696</v>
      </c>
      <c r="F66" s="106">
        <v>-0.916</v>
      </c>
      <c r="G66" s="106">
        <v>-1.979578</v>
      </c>
      <c r="H66" s="106"/>
      <c r="I66" s="106">
        <v>-4.866</v>
      </c>
      <c r="J66" s="76"/>
      <c r="K66" s="102"/>
      <c r="L66" s="102"/>
      <c r="M66" s="76">
        <f t="shared" si="13"/>
        <v>-520.223274</v>
      </c>
      <c r="N66" s="61"/>
      <c r="O66" s="76">
        <f t="shared" si="9"/>
        <v>-520.223274</v>
      </c>
      <c r="P66" s="61"/>
      <c r="Q66" s="65">
        <f t="shared" si="10"/>
        <v>-520.223274</v>
      </c>
      <c r="R66" s="76">
        <f t="shared" si="11"/>
        <v>-0.04557764797616961</v>
      </c>
    </row>
    <row r="67" spans="2:18" ht="12" customHeight="1">
      <c r="B67" s="112"/>
      <c r="C67" s="102"/>
      <c r="D67" s="102"/>
      <c r="E67" s="106"/>
      <c r="F67" s="106"/>
      <c r="G67" s="106"/>
      <c r="H67" s="106"/>
      <c r="I67" s="5"/>
      <c r="J67" s="76"/>
      <c r="K67" s="102"/>
      <c r="L67" s="102"/>
      <c r="M67" s="76"/>
      <c r="N67" s="61"/>
      <c r="O67" s="76"/>
      <c r="P67" s="61"/>
      <c r="Q67" s="65"/>
      <c r="R67" s="76"/>
    </row>
    <row r="68" spans="2:18" ht="34.5" customHeight="1" thickBot="1">
      <c r="B68" s="113" t="s">
        <v>101</v>
      </c>
      <c r="C68" s="114">
        <f aca="true" t="shared" si="16" ref="C68:L68">C20-C46</f>
        <v>-713.4521169999971</v>
      </c>
      <c r="D68" s="114">
        <f t="shared" si="16"/>
        <v>1878.4148479999994</v>
      </c>
      <c r="E68" s="115">
        <f t="shared" si="16"/>
        <v>-1708.3643799999982</v>
      </c>
      <c r="F68" s="115">
        <f t="shared" si="16"/>
        <v>118.86175200000005</v>
      </c>
      <c r="G68" s="115">
        <f t="shared" si="16"/>
        <v>-752.4460059999992</v>
      </c>
      <c r="H68" s="115">
        <f t="shared" si="16"/>
        <v>0</v>
      </c>
      <c r="I68" s="114">
        <f t="shared" si="16"/>
        <v>571.7169999999994</v>
      </c>
      <c r="J68" s="114">
        <f t="shared" si="16"/>
        <v>3.703811999999999</v>
      </c>
      <c r="K68" s="114">
        <f t="shared" si="16"/>
        <v>-6.0740718</v>
      </c>
      <c r="L68" s="114">
        <f t="shared" si="16"/>
        <v>5.4431749999999965</v>
      </c>
      <c r="M68" s="114">
        <f>SUM(C68:L68)</f>
        <v>-602.1959877999956</v>
      </c>
      <c r="N68" s="114">
        <f>N20-N46</f>
        <v>0</v>
      </c>
      <c r="O68" s="114">
        <f>O20-O46</f>
        <v>-602.195987799998</v>
      </c>
      <c r="P68" s="114">
        <f>P20-P46</f>
        <v>144.548</v>
      </c>
      <c r="Q68" s="116">
        <f>Q20-Q46</f>
        <v>-457.6479877999991</v>
      </c>
      <c r="R68" s="117">
        <f>Q68/$Q$11*100</f>
        <v>-0.04009532046609419</v>
      </c>
    </row>
    <row r="69" ht="19.5" customHeight="1" thickTop="1"/>
  </sheetData>
  <sheetProtection/>
  <mergeCells count="6"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2020-02-21T12:08:31Z</cp:lastPrinted>
  <dcterms:created xsi:type="dcterms:W3CDTF">2020-02-21T10:36:12Z</dcterms:created>
  <dcterms:modified xsi:type="dcterms:W3CDTF">2020-02-21T12:09:41Z</dcterms:modified>
  <cp:category/>
  <cp:version/>
  <cp:contentType/>
  <cp:contentStatus/>
</cp:coreProperties>
</file>