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iulie 202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'iulie 2020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<sst xmlns="http://schemas.openxmlformats.org/spreadsheetml/2006/main" count="112" uniqueCount="104">
  <si>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>Anexa nr.1</t>
  </si>
  <si>
    <t xml:space="preserve">BUGETUL GENERAL CONSOLIDAT </t>
  </si>
  <si>
    <t>Realizări 01.01 - 31.07.2020</t>
  </si>
  <si>
    <t>PIB 2020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</si>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</sst>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"/>
    <numFmt numFmtId="169" formatCode="#,##0.0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6" fontId="20" fillId="33" borderId="0" xfId="0" applyNumberFormat="1" applyFont="1" applyFill="1" applyBorder="1" applyAlignment="1" applyProtection="1">
      <alignment horizontal="center"/>
      <protection locked="0"/>
    </xf>
    <xf numFmtId="167" fontId="21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right" vertical="center"/>
      <protection locked="0"/>
    </xf>
    <xf numFmtId="167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0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7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8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4" fontId="18" fillId="33" borderId="0" xfId="0" applyNumberFormat="1" applyFont="1" applyFill="1" applyBorder="1" applyAlignment="1" applyProtection="1">
      <alignment/>
      <protection locked="0"/>
    </xf>
    <xf numFmtId="166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>
      <alignment vertical="center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6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164" fontId="22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4" fontId="18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iulie%202020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lie in luna"/>
      <sheetName val="iulie 2020 "/>
      <sheetName val="UAT iulie 2020"/>
      <sheetName val="consolidari iulie"/>
      <sheetName val="iunie 2020  (valori)"/>
      <sheetName val="UAT iunie 2020 (valori)"/>
      <sheetName val="mai 2020  (valori) "/>
      <sheetName val="UAT mai 2020 (valori)"/>
      <sheetName val="Sinteza - An 2"/>
      <sheetName val="Sinteza - An 2 (engleza)"/>
      <sheetName val="2020 Engl"/>
      <sheetName val="2019 - 2020"/>
      <sheetName val="Sinteza-anexa program 9 luni "/>
      <sheetName val="program 9 luni .%.exec "/>
      <sheetName val="Progr.31.07.2020.(Liliana)"/>
      <sheetName val="Sinteza - Anexa program anual"/>
      <sheetName val="program %.exec"/>
      <sheetName val="dob_trez"/>
      <sheetName val="SPECIAL_CNAIR"/>
      <sheetName val="CNAIR_ex"/>
      <sheetName val="iulie 2019 "/>
      <sheetName val="iulie 2019 leg"/>
      <sheetName val="Sinteza-Anexa program 6 luni"/>
      <sheetName val="progr 6 luni % execuție 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R68"/>
  <sheetViews>
    <sheetView showZeros="0" tabSelected="1" view="pageBreakPreview" zoomScale="75" zoomScaleNormal="81" zoomScaleSheetLayoutView="75" zoomScalePageLayoutView="0" workbookViewId="0" topLeftCell="A1">
      <pane xSplit="2" ySplit="16" topLeftCell="D60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J71" sqref="J71"/>
    </sheetView>
  </sheetViews>
  <sheetFormatPr defaultColWidth="9.140625" defaultRowHeight="19.5" customHeight="1" outlineLevelRow="1"/>
  <cols>
    <col min="1" max="1" width="3.8515625" style="6" customWidth="1"/>
    <col min="2" max="2" width="52.140625" style="11" customWidth="1"/>
    <col min="3" max="3" width="21.140625" style="11" customWidth="1"/>
    <col min="4" max="4" width="15.7109375" style="11" customWidth="1"/>
    <col min="5" max="5" width="17.00390625" style="134" customWidth="1"/>
    <col min="6" max="6" width="13.8515625" style="134" customWidth="1"/>
    <col min="7" max="7" width="16.8515625" style="134" customWidth="1"/>
    <col min="8" max="8" width="16.28125" style="134" customWidth="1"/>
    <col min="9" max="9" width="15.8515625" style="11" customWidth="1"/>
    <col min="10" max="10" width="13.28125" style="11" customWidth="1"/>
    <col min="11" max="11" width="14.140625" style="11" customWidth="1"/>
    <col min="12" max="12" width="13.7109375" style="11" customWidth="1"/>
    <col min="13" max="13" width="14.00390625" style="12" customWidth="1"/>
    <col min="14" max="14" width="11.7109375" style="11" customWidth="1"/>
    <col min="15" max="15" width="12.7109375" style="12" customWidth="1"/>
    <col min="16" max="16" width="11.57421875" style="11" customWidth="1"/>
    <col min="17" max="17" width="15.7109375" style="13" customWidth="1"/>
    <col min="18" max="18" width="9.57421875" style="41" customWidth="1"/>
    <col min="19" max="16384" width="8.8515625" style="6" customWidth="1"/>
  </cols>
  <sheetData>
    <row r="1" spans="2:18" ht="23.25" customHeight="1">
      <c r="B1" s="7"/>
      <c r="C1" s="6"/>
      <c r="D1" s="6"/>
      <c r="E1" s="8"/>
      <c r="F1" s="8"/>
      <c r="G1" s="8"/>
      <c r="H1" s="9"/>
      <c r="I1" s="10"/>
      <c r="R1" s="14" t="s">
        <v>0</v>
      </c>
    </row>
    <row r="2" spans="2:18" ht="15" customHeight="1">
      <c r="B2" s="15"/>
      <c r="C2" s="16"/>
      <c r="D2" s="17"/>
      <c r="E2" s="18"/>
      <c r="F2" s="18"/>
      <c r="G2" s="18"/>
      <c r="H2" s="18"/>
      <c r="I2" s="16"/>
      <c r="J2" s="19"/>
      <c r="K2" s="17"/>
      <c r="L2" s="6"/>
      <c r="M2" s="20"/>
      <c r="N2" s="1"/>
      <c r="O2" s="1"/>
      <c r="P2" s="1"/>
      <c r="Q2" s="1"/>
      <c r="R2" s="1"/>
    </row>
    <row r="3" spans="2:18" ht="22.5" customHeight="1" outlineLevel="1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2:18" ht="15" outlineLevel="1"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2:18" ht="15" outlineLevel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2:18" ht="15" outlineLevel="1">
      <c r="B6" s="23"/>
      <c r="C6" s="24"/>
      <c r="D6" s="24"/>
      <c r="E6" s="24"/>
      <c r="F6" s="23"/>
      <c r="G6" s="23"/>
      <c r="H6" s="23"/>
      <c r="I6" s="25"/>
      <c r="J6" s="26"/>
      <c r="K6" s="26"/>
      <c r="L6" s="27"/>
      <c r="M6" s="2"/>
      <c r="N6" s="23"/>
      <c r="O6" s="23"/>
      <c r="P6" s="23"/>
      <c r="Q6" s="23"/>
      <c r="R6" s="23"/>
    </row>
    <row r="7" spans="2:18" ht="15" outlineLevel="1">
      <c r="B7" s="28"/>
      <c r="C7" s="24"/>
      <c r="D7" s="24"/>
      <c r="E7" s="24"/>
      <c r="F7" s="24"/>
      <c r="G7" s="24"/>
      <c r="H7" s="29"/>
      <c r="I7" s="30"/>
      <c r="J7" s="30"/>
      <c r="K7" s="30"/>
      <c r="L7" s="29"/>
      <c r="M7" s="29"/>
      <c r="O7" s="29"/>
      <c r="P7" s="29"/>
      <c r="Q7" s="23"/>
      <c r="R7" s="29"/>
    </row>
    <row r="8" spans="2:18" ht="0" customHeight="1" hidden="1" outlineLevel="1">
      <c r="B8" s="3"/>
      <c r="C8" s="24"/>
      <c r="D8" s="24"/>
      <c r="E8" s="24"/>
      <c r="F8" s="29"/>
      <c r="G8" s="24"/>
      <c r="H8" s="29"/>
      <c r="I8" s="30"/>
      <c r="J8" s="31"/>
      <c r="K8" s="32"/>
      <c r="L8" s="29"/>
      <c r="M8" s="29"/>
      <c r="N8" s="29"/>
      <c r="O8" s="29"/>
      <c r="P8" s="29"/>
      <c r="Q8" s="23"/>
      <c r="R8" s="29"/>
    </row>
    <row r="9" spans="2:18" ht="15" outlineLevel="1">
      <c r="B9" s="3"/>
      <c r="C9" s="24"/>
      <c r="D9" s="24"/>
      <c r="E9" s="24"/>
      <c r="F9" s="33"/>
      <c r="G9" s="24"/>
      <c r="H9" s="29"/>
      <c r="I9" s="34"/>
      <c r="J9" s="35"/>
      <c r="K9" s="24"/>
      <c r="L9" s="33"/>
      <c r="M9" s="29"/>
      <c r="N9" s="29"/>
      <c r="O9" s="29"/>
      <c r="P9" s="29"/>
      <c r="Q9" s="29"/>
      <c r="R9" s="29"/>
    </row>
    <row r="10" spans="2:13" ht="24" customHeight="1" outlineLevel="1">
      <c r="B10" s="37"/>
      <c r="C10" s="27"/>
      <c r="D10" s="38"/>
      <c r="E10" s="27"/>
      <c r="F10" s="27"/>
      <c r="G10" s="27"/>
      <c r="H10" s="27"/>
      <c r="I10" s="39"/>
      <c r="J10" s="26"/>
      <c r="K10" s="40"/>
      <c r="L10" s="26"/>
      <c r="M10" s="27"/>
    </row>
    <row r="11" spans="2:18" ht="15.75" customHeight="1" outlineLevel="1">
      <c r="B11" s="42"/>
      <c r="C11" s="39"/>
      <c r="D11" s="39"/>
      <c r="E11" s="39"/>
      <c r="F11" s="39"/>
      <c r="G11" s="39"/>
      <c r="H11" s="2"/>
      <c r="I11" s="39"/>
      <c r="J11" s="43"/>
      <c r="K11" s="27"/>
      <c r="L11" s="43"/>
      <c r="M11" s="43"/>
      <c r="N11" s="44"/>
      <c r="O11" s="44"/>
      <c r="P11" s="12" t="s">
        <v>3</v>
      </c>
      <c r="Q11" s="45">
        <v>1057970</v>
      </c>
      <c r="R11" s="46"/>
    </row>
    <row r="12" spans="2:18" ht="17.25" outlineLevel="1">
      <c r="B12" s="47"/>
      <c r="C12" s="27"/>
      <c r="D12" s="27"/>
      <c r="E12" s="27"/>
      <c r="F12" s="27"/>
      <c r="G12" s="27"/>
      <c r="H12" s="48"/>
      <c r="I12" s="49"/>
      <c r="J12" s="6"/>
      <c r="K12" s="36"/>
      <c r="L12" s="36"/>
      <c r="M12" s="19"/>
      <c r="N12" s="50"/>
      <c r="O12" s="51"/>
      <c r="P12" s="50"/>
      <c r="Q12" s="52"/>
      <c r="R12" s="53" t="s">
        <v>4</v>
      </c>
    </row>
    <row r="13" spans="2:18" ht="15">
      <c r="B13" s="55"/>
      <c r="C13" s="56" t="s">
        <v>5</v>
      </c>
      <c r="D13" s="56" t="s">
        <v>5</v>
      </c>
      <c r="E13" s="57" t="s">
        <v>5</v>
      </c>
      <c r="F13" s="57" t="s">
        <v>5</v>
      </c>
      <c r="G13" s="57" t="s">
        <v>6</v>
      </c>
      <c r="H13" s="57" t="s">
        <v>7</v>
      </c>
      <c r="I13" s="56" t="s">
        <v>5</v>
      </c>
      <c r="J13" s="56" t="s">
        <v>8</v>
      </c>
      <c r="K13" s="56" t="s">
        <v>9</v>
      </c>
      <c r="L13" s="56" t="s">
        <v>9</v>
      </c>
      <c r="M13" s="58" t="s">
        <v>10</v>
      </c>
      <c r="N13" s="56" t="s">
        <v>11</v>
      </c>
      <c r="O13" s="59" t="s">
        <v>10</v>
      </c>
      <c r="P13" s="56" t="s">
        <v>12</v>
      </c>
      <c r="Q13" s="60" t="s">
        <v>13</v>
      </c>
      <c r="R13" s="60"/>
    </row>
    <row r="14" spans="2:18" ht="19.5" customHeight="1">
      <c r="B14" s="61"/>
      <c r="C14" s="62" t="s">
        <v>14</v>
      </c>
      <c r="D14" s="62" t="s">
        <v>15</v>
      </c>
      <c r="E14" s="63" t="s">
        <v>16</v>
      </c>
      <c r="F14" s="63" t="s">
        <v>17</v>
      </c>
      <c r="G14" s="63" t="s">
        <v>18</v>
      </c>
      <c r="H14" s="63" t="s">
        <v>19</v>
      </c>
      <c r="I14" s="62" t="s">
        <v>20</v>
      </c>
      <c r="J14" s="62" t="s">
        <v>19</v>
      </c>
      <c r="K14" s="62" t="s">
        <v>21</v>
      </c>
      <c r="L14" s="62" t="s">
        <v>22</v>
      </c>
      <c r="M14" s="64"/>
      <c r="N14" s="62" t="s">
        <v>23</v>
      </c>
      <c r="O14" s="65" t="s">
        <v>24</v>
      </c>
      <c r="P14" s="66" t="s">
        <v>25</v>
      </c>
      <c r="Q14" s="67"/>
      <c r="R14" s="67"/>
    </row>
    <row r="15" spans="2:18" ht="15.75" customHeight="1">
      <c r="B15" s="68"/>
      <c r="C15" s="62" t="s">
        <v>26</v>
      </c>
      <c r="D15" s="62" t="s">
        <v>27</v>
      </c>
      <c r="E15" s="63" t="s">
        <v>28</v>
      </c>
      <c r="F15" s="63" t="s">
        <v>29</v>
      </c>
      <c r="G15" s="63" t="s">
        <v>30</v>
      </c>
      <c r="H15" s="63" t="s">
        <v>31</v>
      </c>
      <c r="I15" s="62" t="s">
        <v>32</v>
      </c>
      <c r="J15" s="62" t="s">
        <v>33</v>
      </c>
      <c r="K15" s="62" t="s">
        <v>34</v>
      </c>
      <c r="L15" s="62" t="s">
        <v>35</v>
      </c>
      <c r="M15" s="64"/>
      <c r="N15" s="62" t="s">
        <v>36</v>
      </c>
      <c r="O15" s="65" t="s">
        <v>37</v>
      </c>
      <c r="P15" s="66" t="s">
        <v>38</v>
      </c>
      <c r="Q15" s="67"/>
      <c r="R15" s="67"/>
    </row>
    <row r="16" spans="2:18" ht="15">
      <c r="B16" s="69"/>
      <c r="C16" s="70"/>
      <c r="D16" s="62" t="s">
        <v>39</v>
      </c>
      <c r="E16" s="63" t="s">
        <v>40</v>
      </c>
      <c r="F16" s="63" t="s">
        <v>41</v>
      </c>
      <c r="G16" s="63" t="s">
        <v>42</v>
      </c>
      <c r="H16" s="63"/>
      <c r="I16" s="62" t="s">
        <v>43</v>
      </c>
      <c r="J16" s="62" t="s">
        <v>44</v>
      </c>
      <c r="K16" s="62"/>
      <c r="L16" s="62" t="s">
        <v>45</v>
      </c>
      <c r="M16" s="64"/>
      <c r="N16" s="62" t="s">
        <v>46</v>
      </c>
      <c r="O16" s="64" t="s">
        <v>47</v>
      </c>
      <c r="P16" s="66" t="s">
        <v>48</v>
      </c>
      <c r="Q16" s="67"/>
      <c r="R16" s="67"/>
    </row>
    <row r="17" spans="2:18" ht="15.75" customHeight="1">
      <c r="B17" s="50"/>
      <c r="C17" s="6"/>
      <c r="D17" s="62" t="s">
        <v>49</v>
      </c>
      <c r="E17" s="63"/>
      <c r="F17" s="63"/>
      <c r="G17" s="63" t="s">
        <v>50</v>
      </c>
      <c r="H17" s="63"/>
      <c r="I17" s="62" t="s">
        <v>51</v>
      </c>
      <c r="J17" s="62"/>
      <c r="K17" s="62"/>
      <c r="L17" s="62" t="s">
        <v>52</v>
      </c>
      <c r="M17" s="64"/>
      <c r="N17" s="62"/>
      <c r="O17" s="64"/>
      <c r="P17" s="66"/>
      <c r="Q17" s="1" t="s">
        <v>53</v>
      </c>
      <c r="R17" s="1" t="s">
        <v>54</v>
      </c>
    </row>
    <row r="18" spans="2:18" ht="51" customHeight="1">
      <c r="B18" s="71"/>
      <c r="C18" s="6"/>
      <c r="D18" s="72"/>
      <c r="E18" s="72"/>
      <c r="F18" s="72"/>
      <c r="G18" s="63" t="s">
        <v>55</v>
      </c>
      <c r="H18" s="63"/>
      <c r="I18" s="73" t="s">
        <v>56</v>
      </c>
      <c r="J18" s="62"/>
      <c r="K18" s="62"/>
      <c r="L18" s="73" t="s">
        <v>57</v>
      </c>
      <c r="M18" s="64"/>
      <c r="N18" s="62"/>
      <c r="O18" s="64"/>
      <c r="P18" s="66"/>
      <c r="Q18" s="1"/>
      <c r="R18" s="1"/>
    </row>
    <row r="19" spans="2:18" ht="18" customHeight="1" thickBot="1">
      <c r="B19" s="135"/>
      <c r="C19" s="81"/>
      <c r="D19" s="136"/>
      <c r="E19" s="136"/>
      <c r="F19" s="136"/>
      <c r="G19" s="137"/>
      <c r="H19" s="137"/>
      <c r="I19" s="138"/>
      <c r="J19" s="139"/>
      <c r="K19" s="139"/>
      <c r="L19" s="138"/>
      <c r="M19" s="140"/>
      <c r="N19" s="139"/>
      <c r="O19" s="140"/>
      <c r="P19" s="141"/>
      <c r="Q19" s="132"/>
      <c r="R19" s="142"/>
    </row>
    <row r="20" spans="2:18" s="86" customFormat="1" ht="21" customHeight="1" thickTop="1">
      <c r="B20" s="4" t="s">
        <v>58</v>
      </c>
      <c r="C20" s="5">
        <f aca="true" t="shared" si="0" ref="C20:L20">C21+C37+C38+C39+C40+C41+C42+C43+C44</f>
        <v>74415.452687</v>
      </c>
      <c r="D20" s="5">
        <f t="shared" si="0"/>
        <v>50435.00837</v>
      </c>
      <c r="E20" s="5">
        <f>E21+E37+E38+E39+E40+E41+E42+E43+E44</f>
        <v>48905.793919</v>
      </c>
      <c r="F20" s="5">
        <f>F21+F37+F38+F39+F40+F41+F42+F43+F44</f>
        <v>1888.483991</v>
      </c>
      <c r="G20" s="5">
        <f t="shared" si="0"/>
        <v>25289.799246000006</v>
      </c>
      <c r="H20" s="5">
        <f>H21+H37+H38+H39+H40+H41+H42+H43+H44</f>
        <v>0</v>
      </c>
      <c r="I20" s="5">
        <f>I21+I37+I38+I39+I40+I41+I42+I43+I44</f>
        <v>18241.825000000004</v>
      </c>
      <c r="J20" s="5">
        <f t="shared" si="0"/>
        <v>207.76146699999998</v>
      </c>
      <c r="K20" s="5">
        <f t="shared" si="0"/>
        <v>155.07354191</v>
      </c>
      <c r="L20" s="82">
        <f t="shared" si="0"/>
        <v>2637.8321024</v>
      </c>
      <c r="M20" s="83">
        <f>SUM(C20:L20)</f>
        <v>222177.03032431</v>
      </c>
      <c r="N20" s="84">
        <f>N21+N37+N38+N41+N39</f>
        <v>-45794.37026684999</v>
      </c>
      <c r="O20" s="83">
        <f aca="true" t="shared" si="1" ref="O20:O42">M20+N20</f>
        <v>176382.66005746002</v>
      </c>
      <c r="P20" s="84">
        <f>P21+P37+P38+P41+P43</f>
        <v>-1234.814</v>
      </c>
      <c r="Q20" s="85">
        <f>O20+P20</f>
        <v>175147.84605746</v>
      </c>
      <c r="R20" s="83">
        <f>Q20/$Q$11*100</f>
        <v>16.555086255513864</v>
      </c>
    </row>
    <row r="21" spans="2:18" s="88" customFormat="1" ht="18.75" customHeight="1">
      <c r="B21" s="74" t="s">
        <v>59</v>
      </c>
      <c r="C21" s="5">
        <f>C22+C35+C36</f>
        <v>66095.137687</v>
      </c>
      <c r="D21" s="5">
        <f>D22+D35+D36</f>
        <v>38868.546</v>
      </c>
      <c r="E21" s="82">
        <f>E22+E35+E36</f>
        <v>39341.681919</v>
      </c>
      <c r="F21" s="82">
        <f>F22+F35+F36</f>
        <v>1380.831991</v>
      </c>
      <c r="G21" s="82">
        <f>G22+G35+G36</f>
        <v>20717.631246000004</v>
      </c>
      <c r="H21" s="82"/>
      <c r="I21" s="5">
        <f>I22+I35+I36</f>
        <v>6627.643999999999</v>
      </c>
      <c r="J21" s="5"/>
      <c r="K21" s="87">
        <f>K22+K35+K36</f>
        <v>155.07354191</v>
      </c>
      <c r="L21" s="87">
        <f>L22+L35+L36</f>
        <v>840.9496924</v>
      </c>
      <c r="M21" s="5">
        <f>SUM(C21:L21)</f>
        <v>174027.49607731003</v>
      </c>
      <c r="N21" s="5">
        <f>N22+N35+N36</f>
        <v>-9756.94164485</v>
      </c>
      <c r="O21" s="87">
        <f t="shared" si="1"/>
        <v>164270.55443246002</v>
      </c>
      <c r="P21" s="5">
        <f>P22+P35+P36</f>
        <v>0</v>
      </c>
      <c r="Q21" s="76">
        <f aca="true" t="shared" si="2" ref="Q21:Q42">O21+P21</f>
        <v>164270.55443246002</v>
      </c>
      <c r="R21" s="87">
        <f aca="true" t="shared" si="3" ref="R21:R44">Q21/$Q$11*100</f>
        <v>15.526957705082376</v>
      </c>
    </row>
    <row r="22" spans="2:18" ht="28.5" customHeight="1">
      <c r="B22" s="89" t="s">
        <v>60</v>
      </c>
      <c r="C22" s="90">
        <f>C23+C27+C28+C33+C34</f>
        <v>51766.595751</v>
      </c>
      <c r="D22" s="90">
        <f>D23+D27+D28+D33+D34</f>
        <v>29494.187000000005</v>
      </c>
      <c r="E22" s="91">
        <f aca="true" t="shared" si="4" ref="E22:L22">E23+E27+E28+E33+E34</f>
        <v>0</v>
      </c>
      <c r="F22" s="91">
        <f t="shared" si="4"/>
        <v>0</v>
      </c>
      <c r="G22" s="92">
        <f t="shared" si="4"/>
        <v>2200.672</v>
      </c>
      <c r="H22" s="91">
        <f t="shared" si="4"/>
        <v>0</v>
      </c>
      <c r="I22" s="90">
        <f>I23+I27+I28+I33+I34</f>
        <v>446.86800000000005</v>
      </c>
      <c r="J22" s="54">
        <f t="shared" si="4"/>
        <v>0</v>
      </c>
      <c r="K22" s="54">
        <f t="shared" si="4"/>
        <v>0</v>
      </c>
      <c r="L22" s="54">
        <f t="shared" si="4"/>
        <v>0</v>
      </c>
      <c r="M22" s="90">
        <f>SUM(C22:L22)</f>
        <v>83908.32275100001</v>
      </c>
      <c r="N22" s="54">
        <f>N23+N27+N28+N33+N34</f>
        <v>0</v>
      </c>
      <c r="O22" s="90">
        <f t="shared" si="1"/>
        <v>83908.32275100001</v>
      </c>
      <c r="P22" s="54">
        <f>P23+P27+P28+P33+P34</f>
        <v>0</v>
      </c>
      <c r="Q22" s="93">
        <f t="shared" si="2"/>
        <v>83908.32275100001</v>
      </c>
      <c r="R22" s="90">
        <f t="shared" si="3"/>
        <v>7.931068248721609</v>
      </c>
    </row>
    <row r="23" spans="2:18" ht="33.75" customHeight="1">
      <c r="B23" s="94" t="s">
        <v>61</v>
      </c>
      <c r="C23" s="90">
        <f aca="true" t="shared" si="5" ref="C23:H23">C24+C25+C26</f>
        <v>12315.598851</v>
      </c>
      <c r="D23" s="90">
        <f>D24+D25+D26</f>
        <v>14321.959</v>
      </c>
      <c r="E23" s="91">
        <f t="shared" si="5"/>
        <v>0</v>
      </c>
      <c r="F23" s="91">
        <f t="shared" si="5"/>
        <v>0</v>
      </c>
      <c r="G23" s="91">
        <f t="shared" si="5"/>
        <v>0</v>
      </c>
      <c r="H23" s="91">
        <f t="shared" si="5"/>
        <v>0</v>
      </c>
      <c r="I23" s="91">
        <f>I24+I25+I26</f>
        <v>0</v>
      </c>
      <c r="J23" s="54">
        <f>J24+J25+J26</f>
        <v>0</v>
      </c>
      <c r="K23" s="2">
        <f>K24+K25+K26</f>
        <v>0</v>
      </c>
      <c r="L23" s="54">
        <f>L24+L25+L26</f>
        <v>0</v>
      </c>
      <c r="M23" s="90">
        <f>SUM(C23:L23)</f>
        <v>26637.557851</v>
      </c>
      <c r="N23" s="54">
        <f>N24+N25+N26</f>
        <v>0</v>
      </c>
      <c r="O23" s="90">
        <f t="shared" si="1"/>
        <v>26637.557851</v>
      </c>
      <c r="P23" s="54">
        <f>P24+P25+P26</f>
        <v>0</v>
      </c>
      <c r="Q23" s="93">
        <f t="shared" si="2"/>
        <v>26637.557851</v>
      </c>
      <c r="R23" s="90">
        <f>Q23/$Q$11*100</f>
        <v>2.5177989783264176</v>
      </c>
    </row>
    <row r="24" spans="2:18" ht="22.5" customHeight="1">
      <c r="B24" s="95" t="s">
        <v>62</v>
      </c>
      <c r="C24" s="2">
        <v>10223.13</v>
      </c>
      <c r="D24" s="2">
        <v>13.19</v>
      </c>
      <c r="E24" s="91"/>
      <c r="F24" s="91"/>
      <c r="G24" s="91"/>
      <c r="H24" s="91"/>
      <c r="I24" s="90"/>
      <c r="J24" s="2"/>
      <c r="K24" s="2"/>
      <c r="L24" s="2"/>
      <c r="M24" s="90">
        <f aca="true" t="shared" si="6" ref="M24:M42">SUM(C24:L24)</f>
        <v>10236.32</v>
      </c>
      <c r="N24" s="2"/>
      <c r="O24" s="90">
        <f t="shared" si="1"/>
        <v>10236.32</v>
      </c>
      <c r="P24" s="2"/>
      <c r="Q24" s="93">
        <f t="shared" si="2"/>
        <v>10236.32</v>
      </c>
      <c r="R24" s="90">
        <f>Q24/$Q$11*100</f>
        <v>0.967543503123907</v>
      </c>
    </row>
    <row r="25" spans="2:18" ht="30" customHeight="1">
      <c r="B25" s="95" t="s">
        <v>63</v>
      </c>
      <c r="C25" s="2">
        <v>41.21185100000141</v>
      </c>
      <c r="D25" s="2">
        <v>14303.48</v>
      </c>
      <c r="E25" s="80"/>
      <c r="F25" s="80"/>
      <c r="G25" s="80"/>
      <c r="H25" s="80"/>
      <c r="I25" s="90"/>
      <c r="J25" s="2"/>
      <c r="K25" s="2"/>
      <c r="L25" s="2"/>
      <c r="M25" s="90">
        <f t="shared" si="6"/>
        <v>14344.691851000001</v>
      </c>
      <c r="N25" s="2"/>
      <c r="O25" s="90">
        <f t="shared" si="1"/>
        <v>14344.691851000001</v>
      </c>
      <c r="P25" s="2"/>
      <c r="Q25" s="93">
        <f t="shared" si="2"/>
        <v>14344.691851000001</v>
      </c>
      <c r="R25" s="90">
        <f>Q25/$Q$11*100</f>
        <v>1.3558694340104163</v>
      </c>
    </row>
    <row r="26" spans="2:18" ht="36" customHeight="1">
      <c r="B26" s="96" t="s">
        <v>64</v>
      </c>
      <c r="C26" s="2">
        <v>2051.257</v>
      </c>
      <c r="D26" s="2">
        <v>5.289</v>
      </c>
      <c r="E26" s="80"/>
      <c r="F26" s="80"/>
      <c r="G26" s="80"/>
      <c r="H26" s="80"/>
      <c r="I26" s="90"/>
      <c r="J26" s="2"/>
      <c r="K26" s="2"/>
      <c r="L26" s="2"/>
      <c r="M26" s="90">
        <f t="shared" si="6"/>
        <v>2056.5460000000003</v>
      </c>
      <c r="N26" s="2"/>
      <c r="O26" s="90">
        <f t="shared" si="1"/>
        <v>2056.5460000000003</v>
      </c>
      <c r="P26" s="2"/>
      <c r="Q26" s="93">
        <f t="shared" si="2"/>
        <v>2056.5460000000003</v>
      </c>
      <c r="R26" s="90">
        <f t="shared" si="3"/>
        <v>0.19438604119209432</v>
      </c>
    </row>
    <row r="27" spans="2:18" ht="23.25" customHeight="1">
      <c r="B27" s="94" t="s">
        <v>65</v>
      </c>
      <c r="C27" s="2">
        <v>-4.437</v>
      </c>
      <c r="D27" s="2">
        <v>4293.086</v>
      </c>
      <c r="E27" s="91"/>
      <c r="F27" s="91"/>
      <c r="G27" s="91"/>
      <c r="H27" s="91"/>
      <c r="I27" s="90"/>
      <c r="J27" s="2"/>
      <c r="K27" s="2"/>
      <c r="L27" s="2"/>
      <c r="M27" s="90">
        <f t="shared" si="6"/>
        <v>4288.649</v>
      </c>
      <c r="N27" s="2"/>
      <c r="O27" s="90">
        <f t="shared" si="1"/>
        <v>4288.649</v>
      </c>
      <c r="P27" s="2"/>
      <c r="Q27" s="93">
        <f t="shared" si="2"/>
        <v>4288.649</v>
      </c>
      <c r="R27" s="90">
        <f t="shared" si="3"/>
        <v>0.4053658421316295</v>
      </c>
    </row>
    <row r="28" spans="2:18" ht="36.75" customHeight="1">
      <c r="B28" s="97" t="s">
        <v>66</v>
      </c>
      <c r="C28" s="78">
        <f>SUM(C29:C32)</f>
        <v>38734.626899999996</v>
      </c>
      <c r="D28" s="78">
        <f>D29+D30+D31+D32</f>
        <v>10746.312</v>
      </c>
      <c r="E28" s="80">
        <f aca="true" t="shared" si="7" ref="E28:L28">E29+E30+E31+E32</f>
        <v>0</v>
      </c>
      <c r="F28" s="80">
        <f t="shared" si="7"/>
        <v>0</v>
      </c>
      <c r="G28" s="98">
        <f t="shared" si="7"/>
        <v>2200.672</v>
      </c>
      <c r="H28" s="80">
        <f t="shared" si="7"/>
        <v>0</v>
      </c>
      <c r="I28" s="78">
        <f>I29+I30+I31+I32</f>
        <v>70.172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90">
        <f t="shared" si="6"/>
        <v>51751.78289999999</v>
      </c>
      <c r="N28" s="2">
        <f>N29+N30+N31</f>
        <v>0</v>
      </c>
      <c r="O28" s="90">
        <f t="shared" si="1"/>
        <v>51751.78289999999</v>
      </c>
      <c r="P28" s="2">
        <f>P29+P30+P31</f>
        <v>0</v>
      </c>
      <c r="Q28" s="93">
        <f t="shared" si="2"/>
        <v>51751.78289999999</v>
      </c>
      <c r="R28" s="90">
        <f t="shared" si="3"/>
        <v>4.891611567435749</v>
      </c>
    </row>
    <row r="29" spans="2:18" ht="25.5" customHeight="1">
      <c r="B29" s="95" t="s">
        <v>67</v>
      </c>
      <c r="C29" s="2">
        <v>20397.907</v>
      </c>
      <c r="D29" s="2">
        <v>9458.6</v>
      </c>
      <c r="E29" s="91"/>
      <c r="F29" s="91"/>
      <c r="G29" s="91"/>
      <c r="H29" s="91"/>
      <c r="I29" s="90"/>
      <c r="J29" s="2"/>
      <c r="K29" s="2"/>
      <c r="L29" s="2"/>
      <c r="M29" s="90">
        <f t="shared" si="6"/>
        <v>29856.506999999998</v>
      </c>
      <c r="N29" s="2"/>
      <c r="O29" s="90">
        <f t="shared" si="1"/>
        <v>29856.506999999998</v>
      </c>
      <c r="P29" s="2"/>
      <c r="Q29" s="93">
        <f t="shared" si="2"/>
        <v>29856.506999999998</v>
      </c>
      <c r="R29" s="90">
        <f t="shared" si="3"/>
        <v>2.8220561074510617</v>
      </c>
    </row>
    <row r="30" spans="2:18" ht="20.25" customHeight="1">
      <c r="B30" s="95" t="s">
        <v>68</v>
      </c>
      <c r="C30" s="2">
        <v>16572.785</v>
      </c>
      <c r="D30" s="2"/>
      <c r="E30" s="80"/>
      <c r="F30" s="80"/>
      <c r="G30" s="80"/>
      <c r="H30" s="80"/>
      <c r="I30" s="80"/>
      <c r="J30" s="2"/>
      <c r="K30" s="2"/>
      <c r="L30" s="2"/>
      <c r="M30" s="90">
        <f t="shared" si="6"/>
        <v>16572.785</v>
      </c>
      <c r="N30" s="2"/>
      <c r="O30" s="90">
        <f t="shared" si="1"/>
        <v>16572.785</v>
      </c>
      <c r="P30" s="2"/>
      <c r="Q30" s="93">
        <f t="shared" si="2"/>
        <v>16572.785</v>
      </c>
      <c r="R30" s="90">
        <f t="shared" si="3"/>
        <v>1.566470221272815</v>
      </c>
    </row>
    <row r="31" spans="2:18" s="100" customFormat="1" ht="36.75" customHeight="1">
      <c r="B31" s="99" t="s">
        <v>69</v>
      </c>
      <c r="C31" s="2">
        <v>712.2149000000001</v>
      </c>
      <c r="D31" s="2">
        <v>31.675</v>
      </c>
      <c r="E31" s="80"/>
      <c r="F31" s="80">
        <v>0</v>
      </c>
      <c r="G31" s="80">
        <v>2200.672</v>
      </c>
      <c r="H31" s="80"/>
      <c r="I31" s="2">
        <v>0</v>
      </c>
      <c r="J31" s="2"/>
      <c r="K31" s="2"/>
      <c r="L31" s="2"/>
      <c r="M31" s="90">
        <f t="shared" si="6"/>
        <v>2944.5619</v>
      </c>
      <c r="N31" s="2"/>
      <c r="O31" s="90">
        <f t="shared" si="1"/>
        <v>2944.5619</v>
      </c>
      <c r="P31" s="2"/>
      <c r="Q31" s="93">
        <f t="shared" si="2"/>
        <v>2944.5619</v>
      </c>
      <c r="R31" s="90">
        <f t="shared" si="3"/>
        <v>0.2783218711305614</v>
      </c>
    </row>
    <row r="32" spans="2:18" ht="58.5" customHeight="1">
      <c r="B32" s="99" t="s">
        <v>70</v>
      </c>
      <c r="C32" s="2">
        <v>1051.72</v>
      </c>
      <c r="D32" s="2">
        <v>1256.037</v>
      </c>
      <c r="E32" s="80"/>
      <c r="F32" s="80"/>
      <c r="G32" s="80"/>
      <c r="H32" s="80"/>
      <c r="I32" s="2">
        <v>70.172</v>
      </c>
      <c r="J32" s="101"/>
      <c r="K32" s="2"/>
      <c r="L32" s="2"/>
      <c r="M32" s="90">
        <f t="shared" si="6"/>
        <v>2377.929</v>
      </c>
      <c r="N32" s="2"/>
      <c r="O32" s="90">
        <f t="shared" si="1"/>
        <v>2377.929</v>
      </c>
      <c r="P32" s="2"/>
      <c r="Q32" s="93">
        <f t="shared" si="2"/>
        <v>2377.929</v>
      </c>
      <c r="R32" s="90">
        <f t="shared" si="3"/>
        <v>0.2247633675813114</v>
      </c>
    </row>
    <row r="33" spans="2:18" ht="36" customHeight="1">
      <c r="B33" s="97" t="s">
        <v>71</v>
      </c>
      <c r="C33" s="2">
        <v>654.83</v>
      </c>
      <c r="D33" s="2">
        <v>0</v>
      </c>
      <c r="E33" s="80"/>
      <c r="F33" s="80"/>
      <c r="G33" s="80"/>
      <c r="H33" s="80"/>
      <c r="I33" s="2">
        <v>0</v>
      </c>
      <c r="J33" s="2"/>
      <c r="K33" s="2"/>
      <c r="L33" s="2"/>
      <c r="M33" s="90">
        <f t="shared" si="6"/>
        <v>654.83</v>
      </c>
      <c r="N33" s="2"/>
      <c r="O33" s="90">
        <f t="shared" si="1"/>
        <v>654.83</v>
      </c>
      <c r="P33" s="2"/>
      <c r="Q33" s="93">
        <f t="shared" si="2"/>
        <v>654.83</v>
      </c>
      <c r="R33" s="90">
        <f t="shared" si="3"/>
        <v>0.0618949497622806</v>
      </c>
    </row>
    <row r="34" spans="2:18" ht="33" customHeight="1">
      <c r="B34" s="102" t="s">
        <v>72</v>
      </c>
      <c r="C34" s="2">
        <v>65.977</v>
      </c>
      <c r="D34" s="2">
        <v>132.83</v>
      </c>
      <c r="E34" s="80"/>
      <c r="F34" s="80"/>
      <c r="G34" s="80"/>
      <c r="H34" s="80"/>
      <c r="I34" s="2">
        <v>376.696</v>
      </c>
      <c r="J34" s="2"/>
      <c r="K34" s="2"/>
      <c r="L34" s="2"/>
      <c r="M34" s="90">
        <f t="shared" si="6"/>
        <v>575.503</v>
      </c>
      <c r="N34" s="2"/>
      <c r="O34" s="90">
        <f t="shared" si="1"/>
        <v>575.503</v>
      </c>
      <c r="P34" s="2"/>
      <c r="Q34" s="93">
        <f t="shared" si="2"/>
        <v>575.503</v>
      </c>
      <c r="R34" s="90">
        <f t="shared" si="3"/>
        <v>0.05439691106553117</v>
      </c>
    </row>
    <row r="35" spans="2:18" ht="27.75" customHeight="1">
      <c r="B35" s="103" t="s">
        <v>103</v>
      </c>
      <c r="C35" s="2">
        <v>5694.800936000001</v>
      </c>
      <c r="D35" s="2"/>
      <c r="E35" s="80">
        <v>39276.228919</v>
      </c>
      <c r="F35" s="80">
        <v>1371.476991</v>
      </c>
      <c r="G35" s="80">
        <v>18502.236246000004</v>
      </c>
      <c r="H35" s="80"/>
      <c r="I35" s="2">
        <v>0.162</v>
      </c>
      <c r="J35" s="2"/>
      <c r="K35" s="2"/>
      <c r="L35" s="2"/>
      <c r="M35" s="90">
        <f t="shared" si="6"/>
        <v>64844.905092</v>
      </c>
      <c r="N35" s="104">
        <v>-62.25779</v>
      </c>
      <c r="O35" s="90">
        <f t="shared" si="1"/>
        <v>64782.647302</v>
      </c>
      <c r="P35" s="2"/>
      <c r="Q35" s="93">
        <f t="shared" si="2"/>
        <v>64782.647302</v>
      </c>
      <c r="R35" s="90">
        <f t="shared" si="3"/>
        <v>6.1232971919808685</v>
      </c>
    </row>
    <row r="36" spans="2:18" ht="27" customHeight="1">
      <c r="B36" s="105" t="s">
        <v>73</v>
      </c>
      <c r="C36" s="2">
        <v>8633.741</v>
      </c>
      <c r="D36" s="2">
        <v>9374.359</v>
      </c>
      <c r="E36" s="2">
        <v>65.453</v>
      </c>
      <c r="F36" s="2">
        <v>9.355</v>
      </c>
      <c r="G36" s="2">
        <v>14.723</v>
      </c>
      <c r="H36" s="80"/>
      <c r="I36" s="2">
        <v>6180.614</v>
      </c>
      <c r="J36" s="106"/>
      <c r="K36" s="2">
        <v>155.07354191</v>
      </c>
      <c r="L36" s="2">
        <v>840.9496924</v>
      </c>
      <c r="M36" s="90">
        <f t="shared" si="6"/>
        <v>25274.268234310002</v>
      </c>
      <c r="N36" s="104">
        <v>-9694.68385485</v>
      </c>
      <c r="O36" s="90">
        <f t="shared" si="1"/>
        <v>15579.584379460002</v>
      </c>
      <c r="P36" s="2"/>
      <c r="Q36" s="93">
        <f t="shared" si="2"/>
        <v>15579.584379460002</v>
      </c>
      <c r="R36" s="90">
        <f t="shared" si="3"/>
        <v>1.4725922643798974</v>
      </c>
    </row>
    <row r="37" spans="2:18" ht="24" customHeight="1">
      <c r="B37" s="107" t="s">
        <v>74</v>
      </c>
      <c r="C37" s="2"/>
      <c r="D37" s="2">
        <v>9015.813588</v>
      </c>
      <c r="E37" s="80">
        <v>9563.979</v>
      </c>
      <c r="F37" s="80">
        <v>9.211</v>
      </c>
      <c r="G37" s="80">
        <v>4572.055</v>
      </c>
      <c r="H37" s="80"/>
      <c r="I37" s="2">
        <v>11065.628</v>
      </c>
      <c r="J37" s="2">
        <v>13.859624</v>
      </c>
      <c r="K37" s="2"/>
      <c r="L37" s="2">
        <v>1796.8824100000002</v>
      </c>
      <c r="M37" s="90">
        <f t="shared" si="6"/>
        <v>36037.42862199999</v>
      </c>
      <c r="N37" s="78">
        <f>-M37</f>
        <v>-36037.42862199999</v>
      </c>
      <c r="O37" s="90">
        <f t="shared" si="1"/>
        <v>0</v>
      </c>
      <c r="P37" s="2"/>
      <c r="Q37" s="93">
        <f t="shared" si="2"/>
        <v>0</v>
      </c>
      <c r="R37" s="90">
        <f t="shared" si="3"/>
        <v>0</v>
      </c>
    </row>
    <row r="38" spans="2:18" ht="23.25" customHeight="1">
      <c r="B38" s="108" t="s">
        <v>75</v>
      </c>
      <c r="C38" s="2">
        <v>150.562</v>
      </c>
      <c r="D38" s="2">
        <v>142.983</v>
      </c>
      <c r="E38" s="80"/>
      <c r="F38" s="80"/>
      <c r="G38" s="80"/>
      <c r="H38" s="80"/>
      <c r="I38" s="2">
        <v>96.18299999999999</v>
      </c>
      <c r="J38" s="106"/>
      <c r="K38" s="2"/>
      <c r="L38" s="2"/>
      <c r="M38" s="90">
        <f t="shared" si="6"/>
        <v>389.728</v>
      </c>
      <c r="N38" s="2">
        <v>0</v>
      </c>
      <c r="O38" s="90">
        <f t="shared" si="1"/>
        <v>389.728</v>
      </c>
      <c r="P38" s="2"/>
      <c r="Q38" s="93">
        <f t="shared" si="2"/>
        <v>389.728</v>
      </c>
      <c r="R38" s="90">
        <f t="shared" si="3"/>
        <v>0.036837339433065205</v>
      </c>
    </row>
    <row r="39" spans="2:18" ht="20.25" customHeight="1">
      <c r="B39" s="52" t="s">
        <v>76</v>
      </c>
      <c r="C39" s="2">
        <v>0.218</v>
      </c>
      <c r="D39" s="109">
        <v>0.124828</v>
      </c>
      <c r="E39" s="2"/>
      <c r="F39" s="2"/>
      <c r="G39" s="2">
        <v>0</v>
      </c>
      <c r="H39" s="2"/>
      <c r="I39" s="2"/>
      <c r="J39" s="2"/>
      <c r="K39" s="2"/>
      <c r="L39" s="2">
        <v>0</v>
      </c>
      <c r="M39" s="90">
        <f>SUM(C39:L39)</f>
        <v>0.342828</v>
      </c>
      <c r="N39" s="78"/>
      <c r="O39" s="90">
        <f t="shared" si="1"/>
        <v>0.342828</v>
      </c>
      <c r="P39" s="2"/>
      <c r="Q39" s="93">
        <f t="shared" si="2"/>
        <v>0.342828</v>
      </c>
      <c r="R39" s="90">
        <f t="shared" si="3"/>
        <v>3.2404321483595946E-05</v>
      </c>
    </row>
    <row r="40" spans="2:18" ht="30" customHeight="1">
      <c r="B40" s="110" t="s">
        <v>77</v>
      </c>
      <c r="C40" s="2">
        <v>0</v>
      </c>
      <c r="D40" s="2">
        <v>4.474048999999997</v>
      </c>
      <c r="E40" s="2">
        <v>0</v>
      </c>
      <c r="F40" s="2">
        <v>0</v>
      </c>
      <c r="G40" s="2">
        <v>0</v>
      </c>
      <c r="H40" s="2"/>
      <c r="I40" s="2">
        <v>12.008</v>
      </c>
      <c r="J40" s="2">
        <v>0.194797</v>
      </c>
      <c r="K40" s="2"/>
      <c r="L40" s="2"/>
      <c r="M40" s="90">
        <f t="shared" si="6"/>
        <v>16.676845999999998</v>
      </c>
      <c r="N40" s="2"/>
      <c r="O40" s="90">
        <f t="shared" si="1"/>
        <v>16.676845999999998</v>
      </c>
      <c r="P40" s="2"/>
      <c r="Q40" s="93">
        <f t="shared" si="2"/>
        <v>16.676845999999998</v>
      </c>
      <c r="R40" s="90">
        <f t="shared" si="3"/>
        <v>0.0015763061334442372</v>
      </c>
    </row>
    <row r="41" spans="2:18" ht="24" customHeight="1">
      <c r="B41" s="52" t="s">
        <v>78</v>
      </c>
      <c r="C41" s="2">
        <v>1234.814</v>
      </c>
      <c r="D41" s="2"/>
      <c r="E41" s="2"/>
      <c r="F41" s="2"/>
      <c r="G41" s="2"/>
      <c r="H41" s="2"/>
      <c r="I41" s="2">
        <v>0</v>
      </c>
      <c r="J41" s="2"/>
      <c r="K41" s="2"/>
      <c r="L41" s="2"/>
      <c r="M41" s="90">
        <f t="shared" si="6"/>
        <v>1234.814</v>
      </c>
      <c r="N41" s="2"/>
      <c r="O41" s="90">
        <f t="shared" si="1"/>
        <v>1234.814</v>
      </c>
      <c r="P41" s="2">
        <f>-O41</f>
        <v>-1234.814</v>
      </c>
      <c r="Q41" s="79">
        <f t="shared" si="2"/>
        <v>0</v>
      </c>
      <c r="R41" s="90">
        <f t="shared" si="3"/>
        <v>0</v>
      </c>
    </row>
    <row r="42" spans="2:18" ht="22.5" customHeight="1">
      <c r="B42" s="111" t="s">
        <v>79</v>
      </c>
      <c r="C42" s="2">
        <v>-29.677</v>
      </c>
      <c r="D42" s="2">
        <v>0.004982</v>
      </c>
      <c r="E42" s="2"/>
      <c r="F42" s="2"/>
      <c r="G42" s="2"/>
      <c r="H42" s="2"/>
      <c r="I42" s="2">
        <v>0</v>
      </c>
      <c r="J42" s="2"/>
      <c r="K42" s="2"/>
      <c r="L42" s="2"/>
      <c r="M42" s="90">
        <f t="shared" si="6"/>
        <v>-29.672018</v>
      </c>
      <c r="N42" s="2"/>
      <c r="O42" s="90">
        <f t="shared" si="1"/>
        <v>-29.672018</v>
      </c>
      <c r="P42" s="2"/>
      <c r="Q42" s="79">
        <f t="shared" si="2"/>
        <v>-29.672018</v>
      </c>
      <c r="R42" s="90">
        <f t="shared" si="3"/>
        <v>-0.0028046180893598117</v>
      </c>
    </row>
    <row r="43" spans="2:18" ht="26.25" customHeight="1">
      <c r="B43" s="111" t="s">
        <v>80</v>
      </c>
      <c r="C43" s="2">
        <v>-8.202</v>
      </c>
      <c r="D43" s="2">
        <v>1.595</v>
      </c>
      <c r="E43" s="2"/>
      <c r="F43" s="2">
        <v>17.336</v>
      </c>
      <c r="G43" s="2"/>
      <c r="H43" s="2"/>
      <c r="I43" s="2">
        <v>0.372</v>
      </c>
      <c r="J43" s="2"/>
      <c r="K43" s="2"/>
      <c r="L43" s="2"/>
      <c r="M43" s="90">
        <f>SUM(C43:L43)</f>
        <v>11.100999999999999</v>
      </c>
      <c r="N43" s="2"/>
      <c r="O43" s="90">
        <f>M43+N43</f>
        <v>11.100999999999999</v>
      </c>
      <c r="P43" s="2"/>
      <c r="Q43" s="79">
        <f>O43+P43</f>
        <v>11.100999999999999</v>
      </c>
      <c r="R43" s="90">
        <f t="shared" si="3"/>
        <v>0.0010492736088925016</v>
      </c>
    </row>
    <row r="44" spans="2:18" ht="51" customHeight="1">
      <c r="B44" s="111" t="s">
        <v>81</v>
      </c>
      <c r="C44" s="2">
        <v>6972.599999999999</v>
      </c>
      <c r="D44" s="2">
        <v>2401.466923</v>
      </c>
      <c r="E44" s="2">
        <v>0.133</v>
      </c>
      <c r="F44" s="2">
        <v>481.105</v>
      </c>
      <c r="G44" s="2">
        <v>0.113</v>
      </c>
      <c r="H44" s="2"/>
      <c r="I44" s="2">
        <v>439.9899999999998</v>
      </c>
      <c r="J44" s="2">
        <v>193.707046</v>
      </c>
      <c r="K44" s="2"/>
      <c r="L44" s="2"/>
      <c r="M44" s="90">
        <f>SUM(C44:L44)</f>
        <v>10489.114968999997</v>
      </c>
      <c r="N44" s="2"/>
      <c r="O44" s="90">
        <f>M44+N44</f>
        <v>10489.114968999997</v>
      </c>
      <c r="P44" s="2"/>
      <c r="Q44" s="79">
        <f>O44+P44</f>
        <v>10489.114968999997</v>
      </c>
      <c r="R44" s="90">
        <f t="shared" si="3"/>
        <v>0.9914378450239606</v>
      </c>
    </row>
    <row r="45" spans="2:18" ht="36" customHeight="1">
      <c r="B45" s="111"/>
      <c r="C45" s="2"/>
      <c r="D45" s="2"/>
      <c r="E45" s="2"/>
      <c r="F45" s="2"/>
      <c r="G45" s="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90"/>
    </row>
    <row r="46" spans="2:18" s="88" customFormat="1" ht="30.75" customHeight="1">
      <c r="B46" s="4" t="s">
        <v>82</v>
      </c>
      <c r="C46" s="5">
        <f>C47+C60+C63+C66</f>
        <v>125241.52700000002</v>
      </c>
      <c r="D46" s="5">
        <f aca="true" t="shared" si="8" ref="D46:L46">D47+D60+D63+D66+D67</f>
        <v>49002.857869</v>
      </c>
      <c r="E46" s="5">
        <f>E47+E60+E63+E66+E67</f>
        <v>46972.039247999994</v>
      </c>
      <c r="F46" s="5">
        <f t="shared" si="8"/>
        <v>5181.097221</v>
      </c>
      <c r="G46" s="5">
        <f>G47+G60+G63+G66+G67</f>
        <v>26994.8411068</v>
      </c>
      <c r="H46" s="5">
        <f t="shared" si="8"/>
        <v>0</v>
      </c>
      <c r="I46" s="5">
        <f t="shared" si="8"/>
        <v>16702.657000000003</v>
      </c>
      <c r="J46" s="5">
        <f>J47+J60+J63+J66+J67</f>
        <v>196.363967</v>
      </c>
      <c r="K46" s="5">
        <f>K47+K60+K63+K66+K67</f>
        <v>102.474159</v>
      </c>
      <c r="L46" s="87">
        <f t="shared" si="8"/>
        <v>2730.2696800000003</v>
      </c>
      <c r="M46" s="87">
        <f>SUM(C46:L46)</f>
        <v>273124.12725079997</v>
      </c>
      <c r="N46" s="5">
        <f>N47+N60+N63+N66+N67</f>
        <v>-45794.37026985001</v>
      </c>
      <c r="O46" s="87">
        <f aca="true" t="shared" si="9" ref="O46:O66">M46+N46</f>
        <v>227329.75698094995</v>
      </c>
      <c r="P46" s="5">
        <f>P47+P60+P63+P66+P67</f>
        <v>-2498.988</v>
      </c>
      <c r="Q46" s="76">
        <f aca="true" t="shared" si="10" ref="Q46:Q66">O46+P46</f>
        <v>224830.76898094994</v>
      </c>
      <c r="R46" s="87">
        <f>Q46/$Q$11*100</f>
        <v>21.25114785683431</v>
      </c>
    </row>
    <row r="47" spans="2:18" ht="19.5" customHeight="1">
      <c r="B47" s="113" t="s">
        <v>83</v>
      </c>
      <c r="C47" s="5">
        <f>SUM(C48:C52)+C59</f>
        <v>122893.42800000001</v>
      </c>
      <c r="D47" s="5">
        <f>D48+D49+D50+D51+D52+D59</f>
        <v>40019.470839999994</v>
      </c>
      <c r="E47" s="82">
        <f>E48+E49+E50+E51+E52+E59</f>
        <v>46974.998247999996</v>
      </c>
      <c r="F47" s="82">
        <f aca="true" t="shared" si="11" ref="F47:L47">F48+F49+F50+F51+F52+F59</f>
        <v>5189.575221</v>
      </c>
      <c r="G47" s="82">
        <f t="shared" si="11"/>
        <v>27005.480613</v>
      </c>
      <c r="H47" s="82">
        <f t="shared" si="11"/>
        <v>0</v>
      </c>
      <c r="I47" s="5">
        <f>I48+I49+I50+I51+I52+I59</f>
        <v>16208.717</v>
      </c>
      <c r="J47" s="5">
        <f t="shared" si="11"/>
        <v>196.364392</v>
      </c>
      <c r="K47" s="114">
        <f t="shared" si="11"/>
        <v>102.474159</v>
      </c>
      <c r="L47" s="5">
        <f t="shared" si="11"/>
        <v>1232.14101</v>
      </c>
      <c r="M47" s="90">
        <f>SUM(C47:L47)</f>
        <v>259822.649483</v>
      </c>
      <c r="N47" s="5">
        <f>N48+N49+N50+N51+N52+N59</f>
        <v>-45739.15183985001</v>
      </c>
      <c r="O47" s="90">
        <f t="shared" si="9"/>
        <v>214083.49764314998</v>
      </c>
      <c r="P47" s="5">
        <f>P48+P49+P50+P51+P52+P59</f>
        <v>-0.383</v>
      </c>
      <c r="Q47" s="79">
        <f t="shared" si="10"/>
        <v>214083.11464314998</v>
      </c>
      <c r="R47" s="90">
        <f aca="true" t="shared" si="12" ref="R47:R66">Q47/$Q$11*100</f>
        <v>20.235272705572935</v>
      </c>
    </row>
    <row r="48" spans="1:18" ht="23.25" customHeight="1">
      <c r="A48" s="115"/>
      <c r="B48" s="116" t="s">
        <v>84</v>
      </c>
      <c r="C48" s="117">
        <v>32411.014</v>
      </c>
      <c r="D48" s="118">
        <v>19540.61729</v>
      </c>
      <c r="E48" s="91">
        <v>210.394</v>
      </c>
      <c r="F48" s="91">
        <v>84.334</v>
      </c>
      <c r="G48" s="91">
        <v>178.137</v>
      </c>
      <c r="H48" s="91"/>
      <c r="I48" s="54">
        <v>10407.367</v>
      </c>
      <c r="J48" s="118"/>
      <c r="K48" s="54"/>
      <c r="L48" s="118">
        <v>335.567353</v>
      </c>
      <c r="M48" s="90">
        <f aca="true" t="shared" si="13" ref="M48:M66">SUM(C48:L48)</f>
        <v>63167.430643</v>
      </c>
      <c r="N48" s="75"/>
      <c r="O48" s="90">
        <f t="shared" si="9"/>
        <v>63167.430643</v>
      </c>
      <c r="P48" s="75"/>
      <c r="Q48" s="79">
        <f t="shared" si="10"/>
        <v>63167.430643</v>
      </c>
      <c r="R48" s="90">
        <f t="shared" si="12"/>
        <v>5.970625881924818</v>
      </c>
    </row>
    <row r="49" spans="1:18" ht="23.25" customHeight="1">
      <c r="A49" s="115"/>
      <c r="B49" s="116" t="s">
        <v>85</v>
      </c>
      <c r="C49" s="118">
        <v>4634.316</v>
      </c>
      <c r="D49" s="118">
        <v>11825.140570000001</v>
      </c>
      <c r="E49" s="91">
        <v>306.169</v>
      </c>
      <c r="F49" s="91">
        <v>17.763</v>
      </c>
      <c r="G49" s="119">
        <v>18070.482</v>
      </c>
      <c r="H49" s="91">
        <v>0</v>
      </c>
      <c r="I49" s="54">
        <v>3601.615</v>
      </c>
      <c r="J49" s="54"/>
      <c r="K49" s="54">
        <v>8.077625</v>
      </c>
      <c r="L49" s="54">
        <v>887.745357</v>
      </c>
      <c r="M49" s="90">
        <f t="shared" si="13"/>
        <v>39351.308551999995</v>
      </c>
      <c r="N49" s="78">
        <v>-9276.343329999996</v>
      </c>
      <c r="O49" s="90">
        <f t="shared" si="9"/>
        <v>30074.965222</v>
      </c>
      <c r="P49" s="75"/>
      <c r="Q49" s="79">
        <f t="shared" si="10"/>
        <v>30074.965222</v>
      </c>
      <c r="R49" s="90">
        <f t="shared" si="12"/>
        <v>2.8427049180978665</v>
      </c>
    </row>
    <row r="50" spans="1:18" ht="17.25" customHeight="1">
      <c r="A50" s="115"/>
      <c r="B50" s="116" t="s">
        <v>86</v>
      </c>
      <c r="C50" s="118">
        <v>9525.622</v>
      </c>
      <c r="D50" s="118">
        <v>407.639</v>
      </c>
      <c r="E50" s="91">
        <v>8.324</v>
      </c>
      <c r="F50" s="91">
        <v>0.4</v>
      </c>
      <c r="G50" s="91">
        <v>7.631</v>
      </c>
      <c r="H50" s="91">
        <v>0</v>
      </c>
      <c r="I50" s="54">
        <v>0.075</v>
      </c>
      <c r="J50" s="54">
        <v>0</v>
      </c>
      <c r="K50" s="118">
        <v>94.297562</v>
      </c>
      <c r="L50" s="54">
        <v>8.8283</v>
      </c>
      <c r="M50" s="90">
        <f t="shared" si="13"/>
        <v>10052.816861999998</v>
      </c>
      <c r="N50" s="78">
        <v>-30.67715685</v>
      </c>
      <c r="O50" s="90">
        <f t="shared" si="9"/>
        <v>10022.139705149997</v>
      </c>
      <c r="P50" s="75"/>
      <c r="Q50" s="79">
        <f>O50+P50</f>
        <v>10022.139705149997</v>
      </c>
      <c r="R50" s="90">
        <f t="shared" si="12"/>
        <v>0.9472990448831249</v>
      </c>
    </row>
    <row r="51" spans="1:18" ht="18.75" customHeight="1">
      <c r="A51" s="115"/>
      <c r="B51" s="116" t="s">
        <v>87</v>
      </c>
      <c r="C51" s="118">
        <v>2833.584</v>
      </c>
      <c r="D51" s="118">
        <v>1415.105</v>
      </c>
      <c r="E51" s="91"/>
      <c r="F51" s="91">
        <v>2.777</v>
      </c>
      <c r="G51" s="91"/>
      <c r="H51" s="91"/>
      <c r="I51" s="54">
        <v>1.202</v>
      </c>
      <c r="J51" s="118"/>
      <c r="K51" s="114"/>
      <c r="L51" s="118"/>
      <c r="M51" s="90">
        <f t="shared" si="13"/>
        <v>4252.668000000001</v>
      </c>
      <c r="N51" s="75"/>
      <c r="O51" s="90">
        <f t="shared" si="9"/>
        <v>4252.668000000001</v>
      </c>
      <c r="P51" s="75">
        <v>-0.383</v>
      </c>
      <c r="Q51" s="79">
        <f t="shared" si="10"/>
        <v>4252.285000000001</v>
      </c>
      <c r="R51" s="90">
        <f t="shared" si="12"/>
        <v>0.4019286936302542</v>
      </c>
    </row>
    <row r="52" spans="1:18" ht="26.25" customHeight="1">
      <c r="A52" s="115"/>
      <c r="B52" s="120" t="s">
        <v>88</v>
      </c>
      <c r="C52" s="114">
        <f>SUM(C53:C58)</f>
        <v>73228.622</v>
      </c>
      <c r="D52" s="114">
        <f aca="true" t="shared" si="14" ref="D52:K52">SUM(D53:D58)</f>
        <v>6830.96898</v>
      </c>
      <c r="E52" s="114">
        <f t="shared" si="14"/>
        <v>46450.111247999994</v>
      </c>
      <c r="F52" s="114">
        <f t="shared" si="14"/>
        <v>5084.301221</v>
      </c>
      <c r="G52" s="114">
        <f t="shared" si="14"/>
        <v>8749.230613000002</v>
      </c>
      <c r="H52" s="114">
        <f t="shared" si="14"/>
        <v>0</v>
      </c>
      <c r="I52" s="114">
        <f t="shared" si="14"/>
        <v>2158.1940000000004</v>
      </c>
      <c r="J52" s="114">
        <f>SUM(J53:J58)</f>
        <v>196.364392</v>
      </c>
      <c r="K52" s="114">
        <f t="shared" si="14"/>
        <v>0.098972</v>
      </c>
      <c r="L52" s="114">
        <f>L53+L54+L56+L58+L55</f>
        <v>0</v>
      </c>
      <c r="M52" s="90">
        <f t="shared" si="13"/>
        <v>142697.891426</v>
      </c>
      <c r="N52" s="114">
        <f>N53+N54+N56+N58+N55+N57</f>
        <v>-36391.94384400001</v>
      </c>
      <c r="O52" s="90">
        <f t="shared" si="9"/>
        <v>106305.94758199998</v>
      </c>
      <c r="P52" s="114">
        <f>P53+P54+P56+P58+P55</f>
        <v>0</v>
      </c>
      <c r="Q52" s="79">
        <f t="shared" si="10"/>
        <v>106305.94758199998</v>
      </c>
      <c r="R52" s="90">
        <f t="shared" si="12"/>
        <v>10.048106050455115</v>
      </c>
    </row>
    <row r="53" spans="1:18" ht="32.25" customHeight="1">
      <c r="A53" s="115"/>
      <c r="B53" s="121" t="s">
        <v>89</v>
      </c>
      <c r="C53" s="118">
        <v>27157.341</v>
      </c>
      <c r="D53" s="54">
        <v>108.35800000000017</v>
      </c>
      <c r="E53" s="122">
        <v>0.000276</v>
      </c>
      <c r="F53" s="122">
        <v>74.05691</v>
      </c>
      <c r="G53" s="122">
        <v>6277.121</v>
      </c>
      <c r="H53" s="122">
        <v>0</v>
      </c>
      <c r="I53" s="118">
        <v>78.485</v>
      </c>
      <c r="J53" s="118"/>
      <c r="K53" s="5"/>
      <c r="L53" s="54"/>
      <c r="M53" s="90">
        <f t="shared" si="13"/>
        <v>33695.362186</v>
      </c>
      <c r="N53" s="78">
        <v>-33192.38415700001</v>
      </c>
      <c r="O53" s="90">
        <f>M53+N53</f>
        <v>502.9780289999908</v>
      </c>
      <c r="P53" s="75"/>
      <c r="Q53" s="79">
        <f t="shared" si="10"/>
        <v>502.9780289999908</v>
      </c>
      <c r="R53" s="90">
        <f t="shared" si="12"/>
        <v>0.04754180449351029</v>
      </c>
    </row>
    <row r="54" spans="1:18" ht="15">
      <c r="A54" s="115"/>
      <c r="B54" s="123" t="s">
        <v>90</v>
      </c>
      <c r="C54" s="118">
        <v>9356.408</v>
      </c>
      <c r="D54" s="54">
        <v>492.718905</v>
      </c>
      <c r="E54" s="91">
        <v>0</v>
      </c>
      <c r="F54" s="91">
        <v>0.04632</v>
      </c>
      <c r="G54" s="91"/>
      <c r="H54" s="91"/>
      <c r="I54" s="54">
        <v>298.37</v>
      </c>
      <c r="J54" s="54">
        <v>0.252387</v>
      </c>
      <c r="K54" s="54"/>
      <c r="L54" s="54"/>
      <c r="M54" s="90">
        <f t="shared" si="13"/>
        <v>10147.795612</v>
      </c>
      <c r="N54" s="78">
        <v>-115.821559</v>
      </c>
      <c r="O54" s="90">
        <f>M54+N54</f>
        <v>10031.974053</v>
      </c>
      <c r="P54" s="75"/>
      <c r="Q54" s="79">
        <f t="shared" si="10"/>
        <v>10031.974053</v>
      </c>
      <c r="R54" s="90">
        <f t="shared" si="12"/>
        <v>0.9482285937219392</v>
      </c>
    </row>
    <row r="55" spans="1:18" ht="38.25" customHeight="1">
      <c r="A55" s="115"/>
      <c r="B55" s="99" t="s">
        <v>91</v>
      </c>
      <c r="C55" s="118">
        <v>301.157</v>
      </c>
      <c r="D55" s="54">
        <v>34.130049</v>
      </c>
      <c r="E55" s="54">
        <v>0</v>
      </c>
      <c r="F55" s="54">
        <v>0</v>
      </c>
      <c r="G55" s="54"/>
      <c r="H55" s="91"/>
      <c r="I55" s="54">
        <v>12.612</v>
      </c>
      <c r="J55" s="54">
        <v>0.194872</v>
      </c>
      <c r="K55" s="54"/>
      <c r="L55" s="54"/>
      <c r="M55" s="90">
        <f t="shared" si="13"/>
        <v>348.09392099999997</v>
      </c>
      <c r="N55" s="78">
        <v>-118.568798</v>
      </c>
      <c r="O55" s="90">
        <f t="shared" si="9"/>
        <v>229.52512299999995</v>
      </c>
      <c r="P55" s="77"/>
      <c r="Q55" s="108">
        <f t="shared" si="10"/>
        <v>229.52512299999995</v>
      </c>
      <c r="R55" s="90">
        <f t="shared" si="12"/>
        <v>0.02169486119644224</v>
      </c>
    </row>
    <row r="56" spans="1:18" ht="15">
      <c r="A56" s="115"/>
      <c r="B56" s="123" t="s">
        <v>92</v>
      </c>
      <c r="C56" s="118">
        <v>24495.682</v>
      </c>
      <c r="D56" s="54">
        <v>2154.142</v>
      </c>
      <c r="E56" s="91">
        <v>46448.565919</v>
      </c>
      <c r="F56" s="91">
        <v>4377.562991</v>
      </c>
      <c r="G56" s="91">
        <v>2471.3672460000003</v>
      </c>
      <c r="H56" s="91"/>
      <c r="I56" s="54">
        <v>45.304</v>
      </c>
      <c r="J56" s="54"/>
      <c r="K56" s="54"/>
      <c r="L56" s="54"/>
      <c r="M56" s="90">
        <f t="shared" si="13"/>
        <v>79992.624156</v>
      </c>
      <c r="N56" s="75"/>
      <c r="O56" s="90">
        <f t="shared" si="9"/>
        <v>79992.624156</v>
      </c>
      <c r="P56" s="75"/>
      <c r="Q56" s="79">
        <f t="shared" si="10"/>
        <v>79992.624156</v>
      </c>
      <c r="R56" s="90">
        <f t="shared" si="12"/>
        <v>7.560953917029783</v>
      </c>
    </row>
    <row r="57" spans="1:18" ht="74.25" customHeight="1">
      <c r="A57" s="115"/>
      <c r="B57" s="99" t="s">
        <v>93</v>
      </c>
      <c r="C57" s="118">
        <v>9365.303</v>
      </c>
      <c r="D57" s="54">
        <v>3044.229026</v>
      </c>
      <c r="E57" s="91">
        <v>0.290053</v>
      </c>
      <c r="F57" s="91">
        <v>564.33</v>
      </c>
      <c r="G57" s="91">
        <v>0.134</v>
      </c>
      <c r="H57" s="91"/>
      <c r="I57" s="54">
        <v>1144.518</v>
      </c>
      <c r="J57" s="54">
        <v>195.917133</v>
      </c>
      <c r="K57" s="54"/>
      <c r="L57" s="54"/>
      <c r="M57" s="90">
        <f t="shared" si="13"/>
        <v>14314.721212000002</v>
      </c>
      <c r="N57" s="84">
        <v>-2510.1693299999997</v>
      </c>
      <c r="O57" s="90">
        <f t="shared" si="9"/>
        <v>11804.551882000003</v>
      </c>
      <c r="P57" s="75"/>
      <c r="Q57" s="79">
        <f t="shared" si="10"/>
        <v>11804.551882000003</v>
      </c>
      <c r="R57" s="90">
        <f t="shared" si="12"/>
        <v>1.1157737820543119</v>
      </c>
    </row>
    <row r="58" spans="1:18" ht="15">
      <c r="A58" s="115"/>
      <c r="B58" s="123" t="s">
        <v>94</v>
      </c>
      <c r="C58" s="118">
        <v>2552.731</v>
      </c>
      <c r="D58" s="54">
        <v>997.391</v>
      </c>
      <c r="E58" s="91">
        <v>1.255</v>
      </c>
      <c r="F58" s="91">
        <v>68.305</v>
      </c>
      <c r="G58" s="91">
        <v>0.608367</v>
      </c>
      <c r="H58" s="91"/>
      <c r="I58" s="54">
        <v>578.905</v>
      </c>
      <c r="J58" s="54">
        <v>0</v>
      </c>
      <c r="K58" s="54">
        <v>0.098972</v>
      </c>
      <c r="L58" s="54"/>
      <c r="M58" s="90">
        <f t="shared" si="13"/>
        <v>4199.294339</v>
      </c>
      <c r="N58" s="78">
        <v>-455</v>
      </c>
      <c r="O58" s="90">
        <f t="shared" si="9"/>
        <v>3744.294339</v>
      </c>
      <c r="P58" s="75"/>
      <c r="Q58" s="79">
        <f t="shared" si="10"/>
        <v>3744.294339</v>
      </c>
      <c r="R58" s="90">
        <f t="shared" si="12"/>
        <v>0.35391309195912923</v>
      </c>
    </row>
    <row r="59" spans="1:18" s="75" customFormat="1" ht="31.5" customHeight="1">
      <c r="A59" s="124"/>
      <c r="B59" s="125" t="s">
        <v>95</v>
      </c>
      <c r="C59" s="118">
        <v>260.27</v>
      </c>
      <c r="D59" s="54">
        <v>0</v>
      </c>
      <c r="E59" s="91">
        <v>0</v>
      </c>
      <c r="F59" s="91"/>
      <c r="G59" s="91"/>
      <c r="H59" s="91"/>
      <c r="I59" s="54">
        <v>40.264</v>
      </c>
      <c r="J59" s="90">
        <v>0</v>
      </c>
      <c r="K59" s="90"/>
      <c r="L59" s="54"/>
      <c r="M59" s="90">
        <f t="shared" si="13"/>
        <v>300.534</v>
      </c>
      <c r="N59" s="78">
        <v>-40.187509</v>
      </c>
      <c r="O59" s="90">
        <f t="shared" si="9"/>
        <v>260.346491</v>
      </c>
      <c r="Q59" s="79">
        <f t="shared" si="10"/>
        <v>260.346491</v>
      </c>
      <c r="R59" s="90">
        <f t="shared" si="12"/>
        <v>0.02460811658175563</v>
      </c>
    </row>
    <row r="60" spans="1:18" ht="19.5" customHeight="1">
      <c r="A60" s="115"/>
      <c r="B60" s="113" t="s">
        <v>96</v>
      </c>
      <c r="C60" s="90">
        <f>SUM(C61:C62)</f>
        <v>2107.815</v>
      </c>
      <c r="D60" s="90">
        <f>D61+D62</f>
        <v>7972.733029</v>
      </c>
      <c r="E60" s="92">
        <f aca="true" t="shared" si="15" ref="E60:L60">E61+E62</f>
        <v>2.235</v>
      </c>
      <c r="F60" s="92">
        <f t="shared" si="15"/>
        <v>0.593</v>
      </c>
      <c r="G60" s="92">
        <f t="shared" si="15"/>
        <v>0.1047448</v>
      </c>
      <c r="H60" s="92">
        <f t="shared" si="15"/>
        <v>0</v>
      </c>
      <c r="I60" s="90">
        <f>I61+I62</f>
        <v>548.473</v>
      </c>
      <c r="J60" s="90">
        <f t="shared" si="15"/>
        <v>0</v>
      </c>
      <c r="K60" s="54">
        <f t="shared" si="15"/>
        <v>0</v>
      </c>
      <c r="L60" s="90">
        <f t="shared" si="15"/>
        <v>1452.6522400000001</v>
      </c>
      <c r="M60" s="90">
        <f t="shared" si="13"/>
        <v>12084.606013800001</v>
      </c>
      <c r="N60" s="90">
        <f>N61+N62</f>
        <v>-9.742000000000004</v>
      </c>
      <c r="O60" s="90">
        <f t="shared" si="9"/>
        <v>12074.864013800001</v>
      </c>
      <c r="P60" s="75">
        <f>P61+P62</f>
        <v>0</v>
      </c>
      <c r="Q60" s="79">
        <f>O60+P60</f>
        <v>12074.864013800001</v>
      </c>
      <c r="R60" s="90">
        <f t="shared" si="12"/>
        <v>1.1413238573683566</v>
      </c>
    </row>
    <row r="61" spans="1:18" ht="19.5" customHeight="1">
      <c r="A61" s="115"/>
      <c r="B61" s="123" t="s">
        <v>97</v>
      </c>
      <c r="C61" s="54">
        <v>2107.815</v>
      </c>
      <c r="D61" s="118">
        <v>7808.638029</v>
      </c>
      <c r="E61" s="91">
        <v>2.235</v>
      </c>
      <c r="F61" s="91">
        <v>0.593</v>
      </c>
      <c r="G61" s="91">
        <v>0.1047448</v>
      </c>
      <c r="H61" s="91"/>
      <c r="I61" s="54">
        <v>548.473</v>
      </c>
      <c r="J61" s="54"/>
      <c r="K61" s="90">
        <v>0</v>
      </c>
      <c r="L61" s="118">
        <v>1452.6522400000001</v>
      </c>
      <c r="M61" s="90">
        <f t="shared" si="13"/>
        <v>11920.511013800002</v>
      </c>
      <c r="N61" s="90">
        <v>-9.742000000000004</v>
      </c>
      <c r="O61" s="90">
        <f t="shared" si="9"/>
        <v>11910.769013800002</v>
      </c>
      <c r="P61" s="75"/>
      <c r="Q61" s="79">
        <f t="shared" si="10"/>
        <v>11910.769013800002</v>
      </c>
      <c r="R61" s="90">
        <f t="shared" si="12"/>
        <v>1.125813493180336</v>
      </c>
    </row>
    <row r="62" spans="1:18" ht="19.5" customHeight="1">
      <c r="A62" s="115"/>
      <c r="B62" s="123" t="s">
        <v>98</v>
      </c>
      <c r="C62" s="54"/>
      <c r="D62" s="118">
        <v>164.095</v>
      </c>
      <c r="E62" s="122"/>
      <c r="F62" s="122">
        <v>0</v>
      </c>
      <c r="G62" s="122"/>
      <c r="H62" s="122"/>
      <c r="I62" s="54">
        <v>0</v>
      </c>
      <c r="J62" s="90"/>
      <c r="K62" s="90"/>
      <c r="L62" s="118"/>
      <c r="M62" s="90">
        <f t="shared" si="13"/>
        <v>164.095</v>
      </c>
      <c r="N62" s="84"/>
      <c r="O62" s="90">
        <f t="shared" si="9"/>
        <v>164.095</v>
      </c>
      <c r="P62" s="3"/>
      <c r="Q62" s="79">
        <f t="shared" si="10"/>
        <v>164.095</v>
      </c>
      <c r="R62" s="90">
        <f t="shared" si="12"/>
        <v>0.015510364188020452</v>
      </c>
    </row>
    <row r="63" spans="1:18" ht="23.25" customHeight="1">
      <c r="A63" s="115"/>
      <c r="B63" s="113" t="s">
        <v>78</v>
      </c>
      <c r="C63" s="114">
        <f>C64+C65</f>
        <v>976.703</v>
      </c>
      <c r="D63" s="114">
        <f>D64+D65</f>
        <v>1520.783</v>
      </c>
      <c r="E63" s="114">
        <f>E64+E65</f>
        <v>0</v>
      </c>
      <c r="F63" s="114">
        <f>F64+F65</f>
        <v>0</v>
      </c>
      <c r="G63" s="114">
        <f>G64+G65</f>
        <v>0</v>
      </c>
      <c r="H63" s="122"/>
      <c r="I63" s="114">
        <f>I64+I65</f>
        <v>1.119</v>
      </c>
      <c r="J63" s="90"/>
      <c r="K63" s="90">
        <f>K64+K65</f>
        <v>0</v>
      </c>
      <c r="L63" s="114">
        <f>L64+L65</f>
        <v>45.47643</v>
      </c>
      <c r="M63" s="90">
        <f t="shared" si="13"/>
        <v>2544.08143</v>
      </c>
      <c r="N63" s="114">
        <f>N64+N65</f>
        <v>-45.47643</v>
      </c>
      <c r="O63" s="90">
        <f t="shared" si="9"/>
        <v>2498.605</v>
      </c>
      <c r="P63" s="114">
        <f>P64+P65</f>
        <v>-2498.605</v>
      </c>
      <c r="Q63" s="79">
        <f t="shared" si="10"/>
        <v>0</v>
      </c>
      <c r="R63" s="90">
        <f t="shared" si="12"/>
        <v>0</v>
      </c>
    </row>
    <row r="64" spans="1:18" ht="15">
      <c r="A64" s="115"/>
      <c r="B64" s="126" t="s">
        <v>99</v>
      </c>
      <c r="C64" s="127">
        <v>0</v>
      </c>
      <c r="D64" s="118">
        <v>0</v>
      </c>
      <c r="E64" s="122">
        <v>0</v>
      </c>
      <c r="F64" s="122">
        <v>0</v>
      </c>
      <c r="G64" s="122"/>
      <c r="H64" s="122">
        <v>0</v>
      </c>
      <c r="I64" s="118"/>
      <c r="J64" s="90"/>
      <c r="K64" s="90"/>
      <c r="L64" s="118"/>
      <c r="M64" s="90">
        <f t="shared" si="13"/>
        <v>0</v>
      </c>
      <c r="N64" s="75"/>
      <c r="O64" s="90">
        <f t="shared" si="9"/>
        <v>0</v>
      </c>
      <c r="P64" s="75">
        <f>-O64</f>
        <v>0</v>
      </c>
      <c r="Q64" s="79"/>
      <c r="R64" s="90">
        <f t="shared" si="12"/>
        <v>0</v>
      </c>
    </row>
    <row r="65" spans="1:18" ht="19.5" customHeight="1">
      <c r="A65" s="115"/>
      <c r="B65" s="126" t="s">
        <v>100</v>
      </c>
      <c r="C65" s="118">
        <v>976.703</v>
      </c>
      <c r="D65" s="118">
        <v>1520.783</v>
      </c>
      <c r="E65" s="122">
        <v>0</v>
      </c>
      <c r="F65" s="122">
        <v>0</v>
      </c>
      <c r="G65" s="122"/>
      <c r="H65" s="122">
        <v>0</v>
      </c>
      <c r="I65" s="118">
        <v>1.119</v>
      </c>
      <c r="J65" s="90"/>
      <c r="K65" s="90"/>
      <c r="L65" s="118">
        <v>45.47643</v>
      </c>
      <c r="M65" s="90">
        <f t="shared" si="13"/>
        <v>2544.08143</v>
      </c>
      <c r="N65" s="78">
        <v>-45.47643</v>
      </c>
      <c r="O65" s="90">
        <f t="shared" si="9"/>
        <v>2498.605</v>
      </c>
      <c r="P65" s="75">
        <f>-O65</f>
        <v>-2498.605</v>
      </c>
      <c r="Q65" s="79">
        <f t="shared" si="10"/>
        <v>0</v>
      </c>
      <c r="R65" s="90">
        <f t="shared" si="12"/>
        <v>0</v>
      </c>
    </row>
    <row r="66" spans="1:18" ht="34.5" customHeight="1">
      <c r="A66" s="115"/>
      <c r="B66" s="128" t="s">
        <v>101</v>
      </c>
      <c r="C66" s="118">
        <v>-736.419</v>
      </c>
      <c r="D66" s="118">
        <v>-510.12899999999996</v>
      </c>
      <c r="E66" s="122">
        <v>-5.194</v>
      </c>
      <c r="F66" s="122">
        <v>-9.071</v>
      </c>
      <c r="G66" s="122">
        <v>-10.744251</v>
      </c>
      <c r="H66" s="122"/>
      <c r="I66" s="122">
        <v>-55.652</v>
      </c>
      <c r="J66" s="122">
        <v>-0.000425</v>
      </c>
      <c r="K66" s="118"/>
      <c r="L66" s="118"/>
      <c r="M66" s="90">
        <f t="shared" si="13"/>
        <v>-1327.209676</v>
      </c>
      <c r="N66" s="75"/>
      <c r="O66" s="90">
        <f t="shared" si="9"/>
        <v>-1327.209676</v>
      </c>
      <c r="P66" s="75"/>
      <c r="Q66" s="79">
        <f t="shared" si="10"/>
        <v>-1327.209676</v>
      </c>
      <c r="R66" s="90">
        <f t="shared" si="12"/>
        <v>-0.12544870610697845</v>
      </c>
    </row>
    <row r="67" spans="2:18" ht="12" customHeight="1">
      <c r="B67" s="128"/>
      <c r="C67" s="118"/>
      <c r="D67" s="118"/>
      <c r="E67" s="122"/>
      <c r="F67" s="122"/>
      <c r="G67" s="122"/>
      <c r="H67" s="122"/>
      <c r="I67" s="5"/>
      <c r="J67" s="90"/>
      <c r="K67" s="118"/>
      <c r="L67" s="118"/>
      <c r="M67" s="90"/>
      <c r="N67" s="75"/>
      <c r="O67" s="90"/>
      <c r="P67" s="75"/>
      <c r="Q67" s="79"/>
      <c r="R67" s="90"/>
    </row>
    <row r="68" spans="2:18" ht="34.5" customHeight="1" thickBot="1">
      <c r="B68" s="129" t="s">
        <v>102</v>
      </c>
      <c r="C68" s="130">
        <f>C20-C46</f>
        <v>-50826.07431300002</v>
      </c>
      <c r="D68" s="130">
        <f>D20-D46</f>
        <v>1432.1505010000037</v>
      </c>
      <c r="E68" s="131">
        <f>E20-E46</f>
        <v>1933.7546710000097</v>
      </c>
      <c r="F68" s="131">
        <f>F20-F46</f>
        <v>-3292.61323</v>
      </c>
      <c r="G68" s="131">
        <f>G20-G46</f>
        <v>-1705.0418607999927</v>
      </c>
      <c r="H68" s="131">
        <f>H20-H46</f>
        <v>0</v>
      </c>
      <c r="I68" s="130">
        <f>I20-I46</f>
        <v>1539.1680000000015</v>
      </c>
      <c r="J68" s="130">
        <f>J20-J46</f>
        <v>11.39749999999998</v>
      </c>
      <c r="K68" s="130">
        <f>K20-K46</f>
        <v>52.59938290999999</v>
      </c>
      <c r="L68" s="130">
        <f>L20-L46</f>
        <v>-92.43757760000017</v>
      </c>
      <c r="M68" s="130">
        <f>SUM(C68:L68)</f>
        <v>-50947.09692649</v>
      </c>
      <c r="N68" s="130">
        <f>N20-N46</f>
        <v>3.00002284348011E-06</v>
      </c>
      <c r="O68" s="130">
        <f>O20-O46</f>
        <v>-50947.09692348994</v>
      </c>
      <c r="P68" s="130">
        <f>P20-P46</f>
        <v>1264.1739999999998</v>
      </c>
      <c r="Q68" s="132">
        <f>Q20-Q46</f>
        <v>-49682.92292348994</v>
      </c>
      <c r="R68" s="133">
        <f>Q68/$Q$11*100</f>
        <v>-4.696061601320448</v>
      </c>
    </row>
    <row r="69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2020-08-24T09:09:18Z</cp:lastPrinted>
  <dcterms:created xsi:type="dcterms:W3CDTF">2020-08-24T08:51:33Z</dcterms:created>
  <dcterms:modified xsi:type="dcterms:W3CDTF">2020-08-24T09:09:24Z</dcterms:modified>
  <cp:category/>
  <cp:version/>
  <cp:contentType/>
  <cp:contentStatus/>
</cp:coreProperties>
</file>