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20" activeTab="0"/>
  </bookViews>
  <sheets>
    <sheet name="martie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'martie 2020 '!$A$1:$R$67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'martie 2020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<sst xmlns="http://schemas.openxmlformats.org/spreadsheetml/2006/main" count="112" uniqueCount="104">
  <si>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</si>
  <si>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01.01 - 31.03.2020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</si>
  <si>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</si>
  <si>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</si>
  <si>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</si>
  <si>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</si>
  <si>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</si>
  <si>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</si>
  <si>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</si>
  <si>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</si>
  <si>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</si>
  <si>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</si>
  <si>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</si>
  <si>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</si>
  <si>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</si>
  <si>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</si>
  <si>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</si>
  <si>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</si>
  <si>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</si>
  <si>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</si>
  <si>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</si>
  <si>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</si>
  <si>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</si>
  <si>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</si>
  <si>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</si>
  <si>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</si>
  <si>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</si>
  <si>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</si>
  <si>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</si>
  <si>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</si>
  <si>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</si>
  <si>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</si>
  <si>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</si>
  <si>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</si>
  <si>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</si>
  <si>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</si>
  <si>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</si>
  <si>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</si>
  <si>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</si>
  <si>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</si>
  <si>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</si>
  <si>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</si>
  <si>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</si>
  <si>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</si>
  <si>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</si>
  <si>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</si>
  <si>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</si>
  <si>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</si>
  <si>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</si>
  <si>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</si>
  <si>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</si>
  <si>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</si>
  <si>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</si>
  <si>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</si>
  <si>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</si>
  <si>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</si>
  <si>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</si>
  <si>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</si>
  <si>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</si>
  <si>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</si>
  <si>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</si>
  <si>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</si>
  <si>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</si>
  <si>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</si>
  <si>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</si>
  <si>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</si>
  <si>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</si>
  <si>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</si>
  <si>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</si>
  <si>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</si>
  <si>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</si>
  <si>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</si>
  <si>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</si>
  <si>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</si>
  <si>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</si>
  <si>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</si>
  <si>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</si>
  <si>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</si>
  <si>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</si>
  <si>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</si>
  <si>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</si>
  <si>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</si>
  <si>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</si>
  <si>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</si>
  <si>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</si>
  <si>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</si>
  <si>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</si>
  <si>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</si>
  <si>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</si>
  <si>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</si>
  <si>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</si>
  <si>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</si>
  <si>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</si>
  <si>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</si>
  <si>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</si>
  <si>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</si>
  <si>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</si>
  <si>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</si>
  <si>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</si>
  <si>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</si>
  <si>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</si>
  <si>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</si>
  <si>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Anexa nr.1</t>
  </si>
  <si>
    <t xml:space="preserve">  Contributii de asigurari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</si>
</sst>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#,##0.000000"/>
    <numFmt numFmtId="175" formatCode="#,##0.0000"/>
    <numFmt numFmtId="176" formatCode="#,##0.00000"/>
    <numFmt numFmtId="177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ont="1" applyFill="1" applyAlignment="1">
      <alignment/>
    </xf>
    <xf numFmtId="172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 horizontal="center" vertical="center"/>
      <protection locked="0"/>
    </xf>
    <xf numFmtId="172" fontId="2" fillId="33" borderId="0" xfId="0" applyNumberFormat="1" applyFont="1" applyFill="1" applyBorder="1" applyAlignment="1" applyProtection="1">
      <alignment horizontal="center"/>
      <protection locked="0"/>
    </xf>
    <xf numFmtId="172" fontId="3" fillId="33" borderId="0" xfId="0" applyNumberFormat="1" applyFont="1" applyFill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Alignment="1" applyProtection="1">
      <alignment horizontal="right"/>
      <protection/>
    </xf>
    <xf numFmtId="172" fontId="2" fillId="33" borderId="0" xfId="0" applyNumberFormat="1" applyFont="1" applyFill="1" applyAlignment="1" applyProtection="1">
      <alignment horizontal="center"/>
      <protection locked="0"/>
    </xf>
    <xf numFmtId="172" fontId="6" fillId="33" borderId="0" xfId="0" applyNumberFormat="1" applyFont="1" applyFill="1" applyAlignment="1" applyProtection="1">
      <alignment horizontal="center"/>
      <protection locked="0"/>
    </xf>
    <xf numFmtId="172" fontId="6" fillId="33" borderId="0" xfId="0" applyNumberFormat="1" applyFont="1" applyFill="1" applyAlignment="1" applyProtection="1">
      <alignment/>
      <protection locked="0"/>
    </xf>
    <xf numFmtId="173" fontId="6" fillId="33" borderId="0" xfId="0" applyNumberFormat="1" applyFont="1" applyFill="1" applyAlignment="1" applyProtection="1">
      <alignment horizontal="center"/>
      <protection locked="0"/>
    </xf>
    <xf numFmtId="172" fontId="3" fillId="33" borderId="0" xfId="0" applyNumberFormat="1" applyFont="1" applyFill="1" applyBorder="1" applyAlignment="1" applyProtection="1">
      <alignment horizontal="center"/>
      <protection locked="0"/>
    </xf>
    <xf numFmtId="172" fontId="7" fillId="33" borderId="0" xfId="0" applyNumberFormat="1" applyFont="1" applyFill="1" applyAlignment="1" applyProtection="1">
      <alignment horizontal="center"/>
      <protection locked="0"/>
    </xf>
    <xf numFmtId="172" fontId="7" fillId="33" borderId="0" xfId="0" applyNumberFormat="1" applyFont="1" applyFill="1" applyBorder="1" applyAlignment="1" applyProtection="1">
      <alignment horizontal="right"/>
      <protection locked="0"/>
    </xf>
    <xf numFmtId="172" fontId="8" fillId="33" borderId="0" xfId="0" applyNumberFormat="1" applyFont="1" applyFill="1" applyBorder="1" applyAlignment="1" applyProtection="1">
      <alignment horizontal="right"/>
      <protection locked="0"/>
    </xf>
    <xf numFmtId="172" fontId="9" fillId="33" borderId="0" xfId="0" applyNumberFormat="1" applyFont="1" applyFill="1" applyBorder="1" applyAlignment="1" applyProtection="1">
      <alignment horizontal="right"/>
      <protection locked="0"/>
    </xf>
    <xf numFmtId="172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73" fontId="2" fillId="33" borderId="0" xfId="0" applyNumberFormat="1" applyFont="1" applyFill="1" applyAlignment="1" applyProtection="1">
      <alignment/>
      <protection locked="0"/>
    </xf>
    <xf numFmtId="173" fontId="2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73" fontId="2" fillId="33" borderId="0" xfId="0" applyNumberFormat="1" applyFont="1" applyFill="1" applyAlignment="1" applyProtection="1">
      <alignment horizontal="center"/>
      <protection locked="0"/>
    </xf>
    <xf numFmtId="173" fontId="2" fillId="33" borderId="0" xfId="0" applyNumberFormat="1" applyFont="1" applyFill="1" applyAlignment="1" applyProtection="1">
      <alignment horizontal="right"/>
      <protection locked="0"/>
    </xf>
    <xf numFmtId="174" fontId="4" fillId="33" borderId="0" xfId="0" applyNumberFormat="1" applyFont="1" applyFill="1" applyBorder="1" applyAlignment="1" applyProtection="1">
      <alignment horizontal="center"/>
      <protection locked="0"/>
    </xf>
    <xf numFmtId="175" fontId="5" fillId="33" borderId="0" xfId="0" applyNumberFormat="1" applyFont="1" applyFill="1" applyBorder="1" applyAlignment="1" applyProtection="1">
      <alignment horizontal="center"/>
      <protection locked="0"/>
    </xf>
    <xf numFmtId="173" fontId="4" fillId="33" borderId="0" xfId="0" applyNumberFormat="1" applyFont="1" applyFill="1" applyBorder="1" applyAlignment="1" applyProtection="1">
      <alignment horizontal="center"/>
      <protection locked="0"/>
    </xf>
    <xf numFmtId="173" fontId="4" fillId="33" borderId="0" xfId="0" applyNumberFormat="1" applyFont="1" applyFill="1" applyBorder="1" applyAlignment="1" applyProtection="1">
      <alignment/>
      <protection locked="0"/>
    </xf>
    <xf numFmtId="173" fontId="2" fillId="33" borderId="0" xfId="0" applyNumberFormat="1" applyFont="1" applyFill="1" applyBorder="1" applyAlignment="1" applyProtection="1">
      <alignment horizontal="center"/>
      <protection locked="0"/>
    </xf>
    <xf numFmtId="172" fontId="3" fillId="33" borderId="0" xfId="0" applyNumberFormat="1" applyFont="1" applyFill="1" applyBorder="1" applyAlignment="1" applyProtection="1">
      <alignment horizontal="right" vertical="center"/>
      <protection locked="0"/>
    </xf>
    <xf numFmtId="175" fontId="2" fillId="33" borderId="0" xfId="0" applyNumberFormat="1" applyFont="1" applyFill="1" applyAlignment="1" applyProtection="1">
      <alignment horizontal="center"/>
      <protection locked="0"/>
    </xf>
    <xf numFmtId="173" fontId="2" fillId="33" borderId="0" xfId="0" applyNumberFormat="1" applyFont="1" applyFill="1" applyAlignment="1" applyProtection="1">
      <alignment horizontal="center" vertical="center"/>
      <protection locked="0"/>
    </xf>
    <xf numFmtId="172" fontId="10" fillId="33" borderId="0" xfId="0" applyNumberFormat="1" applyFont="1" applyFill="1" applyAlignment="1" applyProtection="1">
      <alignment horizontal="center" vertical="center"/>
      <protection locked="0"/>
    </xf>
    <xf numFmtId="173" fontId="4" fillId="33" borderId="0" xfId="0" applyNumberFormat="1" applyFont="1" applyFill="1" applyAlignment="1" applyProtection="1">
      <alignment horizontal="center"/>
      <protection locked="0"/>
    </xf>
    <xf numFmtId="173" fontId="7" fillId="33" borderId="0" xfId="0" applyNumberFormat="1" applyFont="1" applyFill="1" applyBorder="1" applyAlignment="1" applyProtection="1">
      <alignment/>
      <protection locked="0"/>
    </xf>
    <xf numFmtId="172" fontId="9" fillId="33" borderId="0" xfId="0" applyNumberFormat="1" applyFont="1" applyFill="1" applyBorder="1" applyAlignment="1" applyProtection="1">
      <alignment/>
      <protection locked="0"/>
    </xf>
    <xf numFmtId="172" fontId="6" fillId="33" borderId="0" xfId="56" applyNumberFormat="1" applyFont="1" applyFill="1" applyAlignment="1">
      <alignment/>
      <protection/>
    </xf>
    <xf numFmtId="172" fontId="7" fillId="33" borderId="0" xfId="0" applyNumberFormat="1" applyFont="1" applyFill="1" applyBorder="1" applyAlignment="1" applyProtection="1">
      <alignment/>
      <protection locked="0"/>
    </xf>
    <xf numFmtId="172" fontId="11" fillId="33" borderId="0" xfId="0" applyNumberFormat="1" applyFont="1" applyFill="1" applyAlignment="1" applyProtection="1">
      <alignment horizontal="center"/>
      <protection locked="0"/>
    </xf>
    <xf numFmtId="176" fontId="4" fillId="33" borderId="0" xfId="0" applyNumberFormat="1" applyFont="1" applyFill="1" applyBorder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/>
      <protection locked="0"/>
    </xf>
    <xf numFmtId="173" fontId="7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Border="1" applyAlignment="1" applyProtection="1">
      <alignment horizontal="right"/>
      <protection locked="0"/>
    </xf>
    <xf numFmtId="172" fontId="6" fillId="33" borderId="0" xfId="0" applyNumberFormat="1" applyFont="1" applyFill="1" applyBorder="1" applyAlignment="1" applyProtection="1">
      <alignment horizontal="right"/>
      <protection locked="0"/>
    </xf>
    <xf numFmtId="172" fontId="6" fillId="33" borderId="0" xfId="0" applyNumberFormat="1" applyFont="1" applyFill="1" applyBorder="1" applyAlignment="1" applyProtection="1">
      <alignment/>
      <protection locked="0"/>
    </xf>
    <xf numFmtId="173" fontId="6" fillId="33" borderId="0" xfId="0" applyNumberFormat="1" applyFont="1" applyFill="1" applyBorder="1" applyAlignment="1" applyProtection="1" quotePrefix="1">
      <alignment horizontal="right"/>
      <protection locked="0"/>
    </xf>
    <xf numFmtId="172" fontId="2" fillId="33" borderId="0" xfId="0" applyNumberFormat="1" applyFont="1" applyFill="1" applyAlignment="1" applyProtection="1">
      <alignment horizontal="center" vertical="center"/>
      <protection/>
    </xf>
    <xf numFmtId="172" fontId="2" fillId="33" borderId="11" xfId="0" applyNumberFormat="1" applyFont="1" applyFill="1" applyBorder="1" applyAlignment="1" applyProtection="1">
      <alignment horizontal="right"/>
      <protection locked="0"/>
    </xf>
    <xf numFmtId="172" fontId="2" fillId="33" borderId="11" xfId="0" applyNumberFormat="1" applyFont="1" applyFill="1" applyBorder="1" applyAlignment="1" applyProtection="1">
      <alignment horizontal="center" vertical="top" readingOrder="1"/>
      <protection/>
    </xf>
    <xf numFmtId="172" fontId="4" fillId="33" borderId="11" xfId="0" applyNumberFormat="1" applyFont="1" applyFill="1" applyBorder="1" applyAlignment="1" applyProtection="1">
      <alignment horizontal="center" vertical="top" readingOrder="1"/>
      <protection/>
    </xf>
    <xf numFmtId="172" fontId="6" fillId="33" borderId="11" xfId="0" applyNumberFormat="1" applyFont="1" applyFill="1" applyBorder="1" applyAlignment="1" applyProtection="1">
      <alignment horizontal="center" readingOrder="1"/>
      <protection locked="0"/>
    </xf>
    <xf numFmtId="172" fontId="6" fillId="33" borderId="11" xfId="0" applyNumberFormat="1" applyFont="1" applyFill="1" applyBorder="1" applyAlignment="1" applyProtection="1">
      <alignment horizontal="center" vertical="top" readingOrder="1"/>
      <protection/>
    </xf>
    <xf numFmtId="172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72" fontId="6" fillId="33" borderId="0" xfId="0" applyNumberFormat="1" applyFont="1" applyFill="1" applyBorder="1" applyAlignment="1" applyProtection="1">
      <alignment horizontal="center" readingOrder="1"/>
      <protection locked="0"/>
    </xf>
    <xf numFmtId="172" fontId="6" fillId="33" borderId="0" xfId="0" applyNumberFormat="1" applyFont="1" applyFill="1" applyBorder="1" applyAlignment="1" applyProtection="1">
      <alignment horizontal="center" vertical="top" readingOrder="1"/>
      <protection/>
    </xf>
    <xf numFmtId="172" fontId="2" fillId="33" borderId="0" xfId="0" applyNumberFormat="1" applyFont="1" applyFill="1" applyBorder="1" applyAlignment="1" applyProtection="1">
      <alignment horizontal="center" vertical="top" readingOrder="1"/>
      <protection/>
    </xf>
    <xf numFmtId="173" fontId="2" fillId="33" borderId="0" xfId="0" applyNumberFormat="1" applyFont="1" applyFill="1" applyBorder="1" applyAlignment="1" applyProtection="1">
      <alignment horizontal="right"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174" fontId="2" fillId="33" borderId="0" xfId="0" applyNumberFormat="1" applyFont="1" applyFill="1" applyBorder="1" applyAlignment="1">
      <alignment horizontal="center" vertical="top" readingOrder="1"/>
    </xf>
    <xf numFmtId="172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72" fontId="6" fillId="33" borderId="0" xfId="0" applyNumberFormat="1" applyFont="1" applyFill="1" applyBorder="1" applyAlignment="1" applyProtection="1">
      <alignment vertical="center"/>
      <protection locked="0"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Border="1" applyAlignment="1">
      <alignment vertical="center"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>
      <alignment vertical="center"/>
    </xf>
    <xf numFmtId="172" fontId="4" fillId="33" borderId="0" xfId="0" applyNumberFormat="1" applyFont="1" applyFill="1" applyAlignment="1" applyProtection="1">
      <alignment horizontal="center" vertical="center"/>
      <protection locked="0"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172" fontId="2" fillId="33" borderId="10" xfId="0" applyNumberFormat="1" applyFont="1" applyFill="1" applyBorder="1" applyAlignment="1" applyProtection="1">
      <alignment horizontal="right" vertical="center"/>
      <protection locked="0"/>
    </xf>
    <xf numFmtId="172" fontId="6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0" xfId="0" applyNumberFormat="1" applyFont="1" applyFill="1" applyBorder="1" applyAlignment="1">
      <alignment vertical="center"/>
    </xf>
    <xf numFmtId="172" fontId="6" fillId="33" borderId="0" xfId="0" applyNumberFormat="1" applyFont="1" applyFill="1" applyBorder="1" applyAlignment="1" applyProtection="1">
      <alignment horizontal="left" vertical="center"/>
      <protection locked="0"/>
    </xf>
    <xf numFmtId="172" fontId="5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Border="1" applyAlignment="1">
      <alignment vertical="center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Alignment="1" applyProtection="1">
      <alignment horizontal="left" vertical="center" indent="2"/>
      <protection locked="0"/>
    </xf>
    <xf numFmtId="172" fontId="6" fillId="33" borderId="0" xfId="0" applyNumberFormat="1" applyFont="1" applyFill="1" applyAlignment="1" applyProtection="1">
      <alignment horizontal="center" vertical="center"/>
      <protection/>
    </xf>
    <xf numFmtId="172" fontId="4" fillId="33" borderId="0" xfId="0" applyNumberFormat="1" applyFont="1" applyFill="1" applyAlignment="1" applyProtection="1">
      <alignment horizontal="center" vertical="center"/>
      <protection/>
    </xf>
    <xf numFmtId="172" fontId="5" fillId="33" borderId="0" xfId="0" applyNumberFormat="1" applyFont="1" applyFill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 applyProtection="1">
      <alignment vertical="center"/>
      <protection/>
    </xf>
    <xf numFmtId="172" fontId="6" fillId="33" borderId="0" xfId="0" applyNumberFormat="1" applyFont="1" applyFill="1" applyAlignment="1" applyProtection="1">
      <alignment horizontal="left" wrapText="1" indent="3"/>
      <protection locked="0"/>
    </xf>
    <xf numFmtId="172" fontId="2" fillId="33" borderId="0" xfId="0" applyNumberFormat="1" applyFont="1" applyFill="1" applyAlignment="1" applyProtection="1">
      <alignment horizontal="left" indent="4"/>
      <protection locked="0"/>
    </xf>
    <xf numFmtId="172" fontId="2" fillId="33" borderId="0" xfId="0" applyNumberFormat="1" applyFont="1" applyFill="1" applyAlignment="1" applyProtection="1">
      <alignment horizontal="left" wrapText="1" indent="4"/>
      <protection locked="0"/>
    </xf>
    <xf numFmtId="172" fontId="6" fillId="33" borderId="0" xfId="0" applyNumberFormat="1" applyFont="1" applyFill="1" applyAlignment="1" applyProtection="1">
      <alignment horizontal="left" vertical="center" wrapText="1" indent="3"/>
      <protection/>
    </xf>
    <xf numFmtId="172" fontId="5" fillId="33" borderId="0" xfId="0" applyNumberFormat="1" applyFont="1" applyFill="1" applyAlignment="1" applyProtection="1">
      <alignment horizontal="center" vertical="center"/>
      <protection locked="0"/>
    </xf>
    <xf numFmtId="172" fontId="2" fillId="33" borderId="0" xfId="0" applyNumberFormat="1" applyFont="1" applyFill="1" applyAlignment="1" applyProtection="1">
      <alignment horizontal="left" vertical="center" wrapText="1" indent="4"/>
      <protection/>
    </xf>
    <xf numFmtId="172" fontId="2" fillId="33" borderId="0" xfId="0" applyNumberFormat="1" applyFont="1" applyFill="1" applyBorder="1" applyAlignment="1" applyProtection="1">
      <alignment horizontal="left"/>
      <protection locked="0"/>
    </xf>
    <xf numFmtId="174" fontId="2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 indent="3"/>
      <protection/>
    </xf>
    <xf numFmtId="172" fontId="6" fillId="33" borderId="0" xfId="0" applyNumberFormat="1" applyFont="1" applyFill="1" applyAlignment="1">
      <alignment horizontal="left" vertical="center" indent="1"/>
    </xf>
    <xf numFmtId="172" fontId="6" fillId="33" borderId="0" xfId="0" applyNumberFormat="1" applyFont="1" applyFill="1" applyAlignment="1" applyProtection="1" quotePrefix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 indent="1"/>
      <protection/>
    </xf>
    <xf numFmtId="177" fontId="2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/>
      <protection/>
    </xf>
    <xf numFmtId="172" fontId="6" fillId="33" borderId="0" xfId="0" applyNumberFormat="1" applyFont="1" applyFill="1" applyAlignment="1" applyProtection="1">
      <alignment vertical="center"/>
      <protection/>
    </xf>
    <xf numFmtId="175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172" fontId="6" fillId="33" borderId="0" xfId="0" applyNumberFormat="1" applyFont="1" applyFill="1" applyBorder="1" applyAlignment="1" applyProtection="1">
      <alignment wrapText="1"/>
      <protection locked="0"/>
    </xf>
    <xf numFmtId="172" fontId="6" fillId="33" borderId="0" xfId="0" applyNumberFormat="1" applyFont="1" applyFill="1" applyAlignment="1" applyProtection="1">
      <alignment horizontal="left" indent="1"/>
      <protection/>
    </xf>
    <xf numFmtId="172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Alignment="1" applyProtection="1">
      <alignment horizontal="left" indent="2"/>
      <protection/>
    </xf>
    <xf numFmtId="172" fontId="2" fillId="33" borderId="0" xfId="0" applyNumberFormat="1" applyFont="1" applyFill="1" applyAlignment="1" quotePrefix="1">
      <alignment horizontal="center" vertical="center"/>
    </xf>
    <xf numFmtId="172" fontId="2" fillId="33" borderId="0" xfId="0" applyNumberFormat="1" applyFont="1" applyFill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Alignment="1" applyProtection="1">
      <alignment horizontal="left" indent="2"/>
      <protection/>
    </xf>
    <xf numFmtId="172" fontId="2" fillId="33" borderId="0" xfId="0" applyNumberFormat="1" applyFont="1" applyFill="1" applyAlignment="1" applyProtection="1">
      <alignment horizontal="left" wrapText="1" indent="4"/>
      <protection/>
    </xf>
    <xf numFmtId="172" fontId="4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 wrapText="1" indent="2"/>
      <protection/>
    </xf>
    <xf numFmtId="172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72" fontId="6" fillId="33" borderId="0" xfId="0" applyNumberFormat="1" applyFont="1" applyFill="1" applyAlignment="1">
      <alignment horizontal="left" wrapText="1" indent="1"/>
    </xf>
    <xf numFmtId="172" fontId="6" fillId="33" borderId="10" xfId="0" applyNumberFormat="1" applyFont="1" applyFill="1" applyBorder="1" applyAlignment="1" applyProtection="1">
      <alignment horizontal="left" vertical="center"/>
      <protection/>
    </xf>
    <xf numFmtId="172" fontId="6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6" fillId="33" borderId="10" xfId="0" applyNumberFormat="1" applyFont="1" applyFill="1" applyBorder="1" applyAlignment="1" applyProtection="1">
      <alignment vertical="center"/>
      <protection locked="0"/>
    </xf>
    <xf numFmtId="4" fontId="6" fillId="33" borderId="10" xfId="42" applyNumberFormat="1" applyFont="1" applyFill="1" applyBorder="1" applyAlignment="1" applyProtection="1">
      <alignment horizontal="center" vertical="center"/>
      <protection/>
    </xf>
    <xf numFmtId="172" fontId="4" fillId="33" borderId="0" xfId="0" applyNumberFormat="1" applyFont="1" applyFill="1" applyAlignment="1" applyProtection="1">
      <alignment horizontal="center"/>
      <protection locked="0"/>
    </xf>
    <xf numFmtId="173" fontId="6" fillId="33" borderId="0" xfId="0" applyNumberFormat="1" applyFont="1" applyFill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72" fontId="6" fillId="33" borderId="11" xfId="0" applyNumberFormat="1" applyFont="1" applyFill="1" applyBorder="1" applyAlignment="1">
      <alignment horizontal="center" vertical="top" wrapText="1"/>
    </xf>
    <xf numFmtId="172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20\03%20martie%202020\BGC%20-%2031%20martie%202020%20%20-%20in%20lucru%20-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20 "/>
      <sheetName val="UAT martie 2020"/>
      <sheetName val=" consolidari martie"/>
      <sheetName val="februarie 2020  (valori)"/>
      <sheetName val="UAT februarie 2020 (valori)"/>
      <sheetName val="ianuarie 2020  (valori)"/>
      <sheetName val="UAT ianuarie 2020 (valori)"/>
      <sheetName val="Sinteza - An 2"/>
      <sheetName val="Sinteza - An 2 (engleza)"/>
      <sheetName val="2020 Engl"/>
      <sheetName val="2019 - 2020"/>
      <sheetName val="Sinteza - program 3 luni "/>
      <sheetName val="program trim I _%.exec"/>
      <sheetName val="Progr.31.03.2020.(Liliana)"/>
      <sheetName val="Sinteza - Anexa program anual"/>
      <sheetName val="program %.exec"/>
      <sheetName val="dob_trez"/>
      <sheetName val="SPECIAL_CNAIR"/>
      <sheetName val="CNAIR_ex"/>
      <sheetName val="martie 2019 "/>
      <sheetName val="martie 2019 leg"/>
      <sheetName val="Sinteza-anexa program 9 luni "/>
      <sheetName val="program 9 luni .%.exec "/>
      <sheetName val="Sinteza-Anexa program 6 luni"/>
      <sheetName val="progr 6 luni % execuție  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7"/>
  <sheetViews>
    <sheetView showZeros="0" tabSelected="1" zoomScale="81" zoomScaleNormal="81" zoomScaleSheetLayoutView="75" zoomScalePageLayoutView="0" workbookViewId="0" topLeftCell="A1">
      <pane xSplit="2" ySplit="16" topLeftCell="J83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27" sqref="B27"/>
    </sheetView>
  </sheetViews>
  <sheetFormatPr defaultColWidth="8.8515625" defaultRowHeight="19.5" customHeight="1" outlineLevelRow="1"/>
  <cols>
    <col min="1" max="1" width="3.8515625" style="5" customWidth="1"/>
    <col min="2" max="2" width="52.140625" style="10" customWidth="1"/>
    <col min="3" max="3" width="21.140625" style="10" customWidth="1"/>
    <col min="4" max="4" width="15.57421875" style="10" customWidth="1"/>
    <col min="5" max="5" width="17.00390625" style="132" customWidth="1"/>
    <col min="6" max="6" width="13.8515625" style="132" customWidth="1"/>
    <col min="7" max="7" width="16.8515625" style="132" customWidth="1"/>
    <col min="8" max="8" width="16.421875" style="132" customWidth="1"/>
    <col min="9" max="9" width="15.8515625" style="10" customWidth="1"/>
    <col min="10" max="10" width="13.421875" style="10" customWidth="1"/>
    <col min="11" max="11" width="14.140625" style="10" customWidth="1"/>
    <col min="12" max="12" width="13.57421875" style="10" customWidth="1"/>
    <col min="13" max="13" width="14.00390625" style="11" customWidth="1"/>
    <col min="14" max="14" width="11.57421875" style="10" customWidth="1"/>
    <col min="15" max="15" width="12.57421875" style="11" customWidth="1"/>
    <col min="16" max="16" width="11.57421875" style="10" customWidth="1"/>
    <col min="17" max="17" width="15.57421875" style="12" customWidth="1"/>
    <col min="18" max="18" width="9.57421875" style="13" customWidth="1"/>
    <col min="19" max="16384" width="8.8515625" style="5" customWidth="1"/>
  </cols>
  <sheetData>
    <row r="1" spans="2:18" ht="23.25" customHeight="1">
      <c r="B1" s="6"/>
      <c r="C1" s="5"/>
      <c r="D1" s="5"/>
      <c r="E1" s="7"/>
      <c r="F1" s="7"/>
      <c r="G1" s="7"/>
      <c r="H1" s="8"/>
      <c r="I1" s="9"/>
      <c r="R1" s="133" t="s">
        <v>102</v>
      </c>
    </row>
    <row r="2" spans="2:18" ht="15" customHeight="1">
      <c r="B2" s="14"/>
      <c r="C2" s="15"/>
      <c r="D2" s="16"/>
      <c r="E2" s="17"/>
      <c r="F2" s="17"/>
      <c r="G2" s="17"/>
      <c r="H2" s="17"/>
      <c r="I2" s="15"/>
      <c r="J2" s="18"/>
      <c r="K2" s="16"/>
      <c r="L2" s="5"/>
      <c r="M2" s="19"/>
      <c r="N2" s="134"/>
      <c r="O2" s="134"/>
      <c r="P2" s="134"/>
      <c r="Q2" s="134"/>
      <c r="R2" s="134"/>
    </row>
    <row r="3" spans="2:18" ht="22.5" customHeight="1" outlineLevel="1"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2:18" ht="15" outlineLevel="1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2:18" ht="15" outlineLevel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2:18" ht="15" outlineLevel="1">
      <c r="B6" s="20"/>
      <c r="C6" s="21"/>
      <c r="D6" s="21"/>
      <c r="E6" s="21"/>
      <c r="F6" s="20"/>
      <c r="G6" s="20"/>
      <c r="H6" s="20"/>
      <c r="I6" s="22"/>
      <c r="J6" s="23"/>
      <c r="K6" s="23"/>
      <c r="L6" s="24"/>
      <c r="M6" s="2"/>
      <c r="N6" s="20"/>
      <c r="O6" s="20"/>
      <c r="P6" s="20"/>
      <c r="Q6" s="20"/>
      <c r="R6" s="20"/>
    </row>
    <row r="7" spans="2:18" ht="15" outlineLevel="1">
      <c r="B7" s="25"/>
      <c r="C7" s="21"/>
      <c r="D7" s="21"/>
      <c r="E7" s="21"/>
      <c r="F7" s="21"/>
      <c r="G7" s="21"/>
      <c r="H7" s="26"/>
      <c r="I7" s="27"/>
      <c r="J7" s="27"/>
      <c r="K7" s="27"/>
      <c r="L7" s="26"/>
      <c r="M7" s="26"/>
      <c r="O7" s="26"/>
      <c r="P7" s="26"/>
      <c r="Q7" s="20"/>
      <c r="R7" s="26"/>
    </row>
    <row r="8" spans="2:18" ht="0" customHeight="1" hidden="1" outlineLevel="1">
      <c r="B8" s="1"/>
      <c r="C8" s="21"/>
      <c r="D8" s="21"/>
      <c r="E8" s="21"/>
      <c r="F8" s="26"/>
      <c r="G8" s="21"/>
      <c r="H8" s="26"/>
      <c r="I8" s="27"/>
      <c r="J8" s="28"/>
      <c r="K8" s="29"/>
      <c r="L8" s="26"/>
      <c r="M8" s="26"/>
      <c r="N8" s="26"/>
      <c r="O8" s="26"/>
      <c r="P8" s="26"/>
      <c r="Q8" s="20"/>
      <c r="R8" s="26"/>
    </row>
    <row r="9" spans="2:18" ht="15" outlineLevel="1">
      <c r="B9" s="1"/>
      <c r="C9" s="21"/>
      <c r="D9" s="21"/>
      <c r="E9" s="21"/>
      <c r="F9" s="30"/>
      <c r="G9" s="21"/>
      <c r="H9" s="26"/>
      <c r="I9" s="31"/>
      <c r="J9" s="32"/>
      <c r="K9" s="21"/>
      <c r="L9" s="30"/>
      <c r="M9" s="26"/>
      <c r="N9" s="26"/>
      <c r="O9" s="26"/>
      <c r="P9" s="26"/>
      <c r="Q9" s="26"/>
      <c r="R9" s="26"/>
    </row>
    <row r="10" spans="2:13" ht="24" customHeight="1" outlineLevel="1">
      <c r="B10" s="34"/>
      <c r="C10" s="24"/>
      <c r="D10" s="35"/>
      <c r="E10" s="24"/>
      <c r="F10" s="24"/>
      <c r="G10" s="24"/>
      <c r="H10" s="24"/>
      <c r="I10" s="36"/>
      <c r="J10" s="23"/>
      <c r="K10" s="37"/>
      <c r="L10" s="23"/>
      <c r="M10" s="24"/>
    </row>
    <row r="11" spans="2:18" ht="15.75" customHeight="1" outlineLevel="1">
      <c r="B11" s="38"/>
      <c r="C11" s="36"/>
      <c r="D11" s="36"/>
      <c r="E11" s="36"/>
      <c r="F11" s="36"/>
      <c r="G11" s="36"/>
      <c r="H11" s="2"/>
      <c r="I11" s="36"/>
      <c r="J11" s="39"/>
      <c r="K11" s="24"/>
      <c r="L11" s="39"/>
      <c r="M11" s="39"/>
      <c r="N11" s="40"/>
      <c r="O11" s="40"/>
      <c r="P11" s="11" t="s">
        <v>2</v>
      </c>
      <c r="Q11" s="41">
        <v>1082140</v>
      </c>
      <c r="R11" s="42"/>
    </row>
    <row r="12" spans="2:18" ht="18" outlineLevel="1">
      <c r="B12" s="43"/>
      <c r="C12" s="24"/>
      <c r="D12" s="24"/>
      <c r="E12" s="24"/>
      <c r="F12" s="24"/>
      <c r="G12" s="44"/>
      <c r="H12" s="45"/>
      <c r="I12" s="46"/>
      <c r="J12" s="5"/>
      <c r="K12" s="33"/>
      <c r="L12" s="33"/>
      <c r="M12" s="18"/>
      <c r="N12" s="47"/>
      <c r="O12" s="48"/>
      <c r="P12" s="47"/>
      <c r="Q12" s="49"/>
      <c r="R12" s="50" t="s">
        <v>3</v>
      </c>
    </row>
    <row r="13" spans="2:18" ht="15">
      <c r="B13" s="52"/>
      <c r="C13" s="53" t="s">
        <v>4</v>
      </c>
      <c r="D13" s="53" t="s">
        <v>4</v>
      </c>
      <c r="E13" s="54" t="s">
        <v>4</v>
      </c>
      <c r="F13" s="54" t="s">
        <v>4</v>
      </c>
      <c r="G13" s="54" t="s">
        <v>5</v>
      </c>
      <c r="H13" s="54" t="s">
        <v>6</v>
      </c>
      <c r="I13" s="53" t="s">
        <v>4</v>
      </c>
      <c r="J13" s="53" t="s">
        <v>7</v>
      </c>
      <c r="K13" s="53" t="s">
        <v>8</v>
      </c>
      <c r="L13" s="53" t="s">
        <v>8</v>
      </c>
      <c r="M13" s="55" t="s">
        <v>9</v>
      </c>
      <c r="N13" s="53" t="s">
        <v>10</v>
      </c>
      <c r="O13" s="56" t="s">
        <v>9</v>
      </c>
      <c r="P13" s="53" t="s">
        <v>11</v>
      </c>
      <c r="Q13" s="137" t="s">
        <v>12</v>
      </c>
      <c r="R13" s="137"/>
    </row>
    <row r="14" spans="2:18" ht="19.5" customHeight="1">
      <c r="B14" s="57"/>
      <c r="C14" s="58" t="s">
        <v>13</v>
      </c>
      <c r="D14" s="58" t="s">
        <v>14</v>
      </c>
      <c r="E14" s="59" t="s">
        <v>15</v>
      </c>
      <c r="F14" s="59" t="s">
        <v>16</v>
      </c>
      <c r="G14" s="59" t="s">
        <v>17</v>
      </c>
      <c r="H14" s="59" t="s">
        <v>18</v>
      </c>
      <c r="I14" s="58" t="s">
        <v>19</v>
      </c>
      <c r="J14" s="58" t="s">
        <v>18</v>
      </c>
      <c r="K14" s="58" t="s">
        <v>20</v>
      </c>
      <c r="L14" s="58" t="s">
        <v>21</v>
      </c>
      <c r="M14" s="60"/>
      <c r="N14" s="58" t="s">
        <v>22</v>
      </c>
      <c r="O14" s="61" t="s">
        <v>23</v>
      </c>
      <c r="P14" s="62" t="s">
        <v>24</v>
      </c>
      <c r="Q14" s="138"/>
      <c r="R14" s="138"/>
    </row>
    <row r="15" spans="2:18" ht="15.75" customHeight="1">
      <c r="B15" s="63"/>
      <c r="C15" s="58" t="s">
        <v>25</v>
      </c>
      <c r="D15" s="58" t="s">
        <v>26</v>
      </c>
      <c r="E15" s="59" t="s">
        <v>27</v>
      </c>
      <c r="F15" s="59" t="s">
        <v>28</v>
      </c>
      <c r="G15" s="59" t="s">
        <v>29</v>
      </c>
      <c r="H15" s="59" t="s">
        <v>30</v>
      </c>
      <c r="I15" s="58" t="s">
        <v>31</v>
      </c>
      <c r="J15" s="58" t="s">
        <v>32</v>
      </c>
      <c r="K15" s="58" t="s">
        <v>33</v>
      </c>
      <c r="L15" s="58" t="s">
        <v>34</v>
      </c>
      <c r="M15" s="60"/>
      <c r="N15" s="58" t="s">
        <v>35</v>
      </c>
      <c r="O15" s="61" t="s">
        <v>36</v>
      </c>
      <c r="P15" s="62" t="s">
        <v>37</v>
      </c>
      <c r="Q15" s="138"/>
      <c r="R15" s="138"/>
    </row>
    <row r="16" spans="2:18" ht="15">
      <c r="B16" s="64"/>
      <c r="C16" s="65"/>
      <c r="D16" s="58" t="s">
        <v>38</v>
      </c>
      <c r="E16" s="59" t="s">
        <v>39</v>
      </c>
      <c r="F16" s="59" t="s">
        <v>40</v>
      </c>
      <c r="G16" s="59" t="s">
        <v>41</v>
      </c>
      <c r="H16" s="59"/>
      <c r="I16" s="58" t="s">
        <v>42</v>
      </c>
      <c r="J16" s="58" t="s">
        <v>43</v>
      </c>
      <c r="K16" s="58"/>
      <c r="L16" s="58" t="s">
        <v>44</v>
      </c>
      <c r="M16" s="60"/>
      <c r="N16" s="58" t="s">
        <v>45</v>
      </c>
      <c r="O16" s="60" t="s">
        <v>46</v>
      </c>
      <c r="P16" s="62" t="s">
        <v>47</v>
      </c>
      <c r="Q16" s="138"/>
      <c r="R16" s="138"/>
    </row>
    <row r="17" spans="2:18" ht="15.75" customHeight="1">
      <c r="B17" s="47"/>
      <c r="C17" s="5"/>
      <c r="D17" s="58" t="s">
        <v>48</v>
      </c>
      <c r="E17" s="59"/>
      <c r="F17" s="59"/>
      <c r="G17" s="59" t="s">
        <v>49</v>
      </c>
      <c r="H17" s="59"/>
      <c r="I17" s="58" t="s">
        <v>50</v>
      </c>
      <c r="J17" s="58"/>
      <c r="K17" s="58"/>
      <c r="L17" s="58" t="s">
        <v>51</v>
      </c>
      <c r="M17" s="60"/>
      <c r="N17" s="58"/>
      <c r="O17" s="60"/>
      <c r="P17" s="62"/>
      <c r="Q17" s="140" t="s">
        <v>52</v>
      </c>
      <c r="R17" s="139" t="s">
        <v>53</v>
      </c>
    </row>
    <row r="18" spans="2:18" ht="51" customHeight="1">
      <c r="B18" s="66"/>
      <c r="C18" s="5"/>
      <c r="D18" s="67"/>
      <c r="E18" s="67"/>
      <c r="F18" s="67"/>
      <c r="G18" s="59" t="s">
        <v>54</v>
      </c>
      <c r="H18" s="59"/>
      <c r="I18" s="68" t="s">
        <v>55</v>
      </c>
      <c r="J18" s="58"/>
      <c r="K18" s="58"/>
      <c r="L18" s="68" t="s">
        <v>56</v>
      </c>
      <c r="M18" s="60"/>
      <c r="N18" s="58"/>
      <c r="O18" s="60"/>
      <c r="P18" s="62"/>
      <c r="Q18" s="140"/>
      <c r="R18" s="139"/>
    </row>
    <row r="19" spans="1:18" ht="6" customHeight="1" thickBot="1">
      <c r="A19" s="76"/>
      <c r="B19" s="3"/>
      <c r="C19" s="3"/>
      <c r="D19" s="3"/>
      <c r="E19" s="3"/>
      <c r="F19" s="3"/>
      <c r="G19" s="3"/>
      <c r="H19" s="3"/>
      <c r="I19" s="3"/>
      <c r="J19" s="3"/>
      <c r="K19" s="3"/>
      <c r="L19" s="77"/>
      <c r="M19" s="78"/>
      <c r="N19" s="77"/>
      <c r="O19" s="78"/>
      <c r="P19" s="77"/>
      <c r="Q19" s="79"/>
      <c r="R19" s="78"/>
    </row>
    <row r="20" spans="2:18" s="85" customFormat="1" ht="30.75" customHeight="1" thickTop="1">
      <c r="B20" s="80" t="s">
        <v>57</v>
      </c>
      <c r="C20" s="4">
        <f aca="true" t="shared" si="0" ref="C20:L20">C21+C37+C38+C39+C40+C41+C42+C43+C44</f>
        <v>28420.009489</v>
      </c>
      <c r="D20" s="4">
        <f t="shared" si="0"/>
        <v>21284.398437750006</v>
      </c>
      <c r="E20" s="4">
        <f>E21+E37+E38+E39+E40+E41+E42+E43+E44</f>
        <v>19266.991851</v>
      </c>
      <c r="F20" s="4">
        <f t="shared" si="0"/>
        <v>828.49702</v>
      </c>
      <c r="G20" s="4">
        <f t="shared" si="0"/>
        <v>9784.206487999998</v>
      </c>
      <c r="H20" s="4">
        <f>H21+H37+H38+H39+H40+H41+H42+H43+H44</f>
        <v>0</v>
      </c>
      <c r="I20" s="4">
        <f>I21+I37+I38+I39+I40+I41+I42+I43+I44</f>
        <v>7728.416999999999</v>
      </c>
      <c r="J20" s="4">
        <f t="shared" si="0"/>
        <v>61.54785177000001</v>
      </c>
      <c r="K20" s="4">
        <f t="shared" si="0"/>
        <v>62.43965735</v>
      </c>
      <c r="L20" s="81">
        <f t="shared" si="0"/>
        <v>698.5171009999999</v>
      </c>
      <c r="M20" s="82">
        <f>SUM(C20:L20)</f>
        <v>88135.02489587</v>
      </c>
      <c r="N20" s="83">
        <f>N21+N37+N38+N41+N39</f>
        <v>-15895.57485811</v>
      </c>
      <c r="O20" s="82">
        <f aca="true" t="shared" si="1" ref="O20:O42">M20+N20</f>
        <v>72239.45003775999</v>
      </c>
      <c r="P20" s="83">
        <f>P21+P37+P38+P41+P43</f>
        <v>-0.571</v>
      </c>
      <c r="Q20" s="84">
        <f>O20+P20</f>
        <v>72238.87903776</v>
      </c>
      <c r="R20" s="82">
        <f>Q20/$Q$11*100</f>
        <v>6.6755576023213266</v>
      </c>
    </row>
    <row r="21" spans="2:18" s="87" customFormat="1" ht="18.75" customHeight="1">
      <c r="B21" s="69" t="s">
        <v>58</v>
      </c>
      <c r="C21" s="4">
        <f>C22+C35+C36</f>
        <v>25568.464488999998</v>
      </c>
      <c r="D21" s="4">
        <f>D22+D35+D36</f>
        <v>17415.9</v>
      </c>
      <c r="E21" s="81">
        <f>E22+E35+E36</f>
        <v>16548.666850999998</v>
      </c>
      <c r="F21" s="81">
        <f>F22+F35+F36</f>
        <v>599.589625</v>
      </c>
      <c r="G21" s="81">
        <f>G22+G35+G36</f>
        <v>8907.165487999999</v>
      </c>
      <c r="H21" s="81"/>
      <c r="I21" s="4">
        <f>I22+I35+I36</f>
        <v>3088.8309999999997</v>
      </c>
      <c r="J21" s="4"/>
      <c r="K21" s="86">
        <f>K22+K35+K36</f>
        <v>62.43965735</v>
      </c>
      <c r="L21" s="86">
        <f>L22+L35+L36</f>
        <v>364.402559</v>
      </c>
      <c r="M21" s="4">
        <f>SUM(C21:L21)</f>
        <v>72555.45966935</v>
      </c>
      <c r="N21" s="4">
        <f>N22+N35+N36</f>
        <v>-4395.0961105900005</v>
      </c>
      <c r="O21" s="86">
        <f t="shared" si="1"/>
        <v>68160.36355876</v>
      </c>
      <c r="P21" s="4">
        <f>P22+P35+P36</f>
        <v>0</v>
      </c>
      <c r="Q21" s="71">
        <f aca="true" t="shared" si="2" ref="Q21:Q42">O21+P21</f>
        <v>68160.36355876</v>
      </c>
      <c r="R21" s="86">
        <f aca="true" t="shared" si="3" ref="R21:R44">Q21/$Q$11*100</f>
        <v>6.298664087711386</v>
      </c>
    </row>
    <row r="22" spans="2:18" ht="28.5" customHeight="1">
      <c r="B22" s="88" t="s">
        <v>59</v>
      </c>
      <c r="C22" s="89">
        <f>C23+C27+C28+C33+C34</f>
        <v>20953.907381999998</v>
      </c>
      <c r="D22" s="89">
        <f>D23+D27+D28+D33+D34</f>
        <v>13150.785</v>
      </c>
      <c r="E22" s="90">
        <f aca="true" t="shared" si="4" ref="E22:L22">E23+E27+E28+E33+E34</f>
        <v>0</v>
      </c>
      <c r="F22" s="90">
        <f t="shared" si="4"/>
        <v>0</v>
      </c>
      <c r="G22" s="91">
        <f t="shared" si="4"/>
        <v>1092.805609</v>
      </c>
      <c r="H22" s="90">
        <f t="shared" si="4"/>
        <v>0</v>
      </c>
      <c r="I22" s="89">
        <f>I23+I27+I28+I33+I34</f>
        <v>143.312</v>
      </c>
      <c r="J22" s="51">
        <f t="shared" si="4"/>
        <v>0</v>
      </c>
      <c r="K22" s="51">
        <f t="shared" si="4"/>
        <v>0</v>
      </c>
      <c r="L22" s="51">
        <f t="shared" si="4"/>
        <v>0</v>
      </c>
      <c r="M22" s="89">
        <f>SUM(C22:L22)</f>
        <v>35340.809990999995</v>
      </c>
      <c r="N22" s="51">
        <f>N23+N27+N28+N33+N34</f>
        <v>0</v>
      </c>
      <c r="O22" s="89">
        <f t="shared" si="1"/>
        <v>35340.809990999995</v>
      </c>
      <c r="P22" s="51">
        <f>P23+P27+P28+P33+P34</f>
        <v>0</v>
      </c>
      <c r="Q22" s="92">
        <f t="shared" si="2"/>
        <v>35340.809990999995</v>
      </c>
      <c r="R22" s="89">
        <f t="shared" si="3"/>
        <v>3.2658260475539205</v>
      </c>
    </row>
    <row r="23" spans="2:18" ht="33.75" customHeight="1">
      <c r="B23" s="93" t="s">
        <v>60</v>
      </c>
      <c r="C23" s="89">
        <f aca="true" t="shared" si="5" ref="C23:H23">C24+C25+C26</f>
        <v>3458.2086679999998</v>
      </c>
      <c r="D23" s="89">
        <f>D24+D25+D26</f>
        <v>6324.857</v>
      </c>
      <c r="E23" s="90">
        <f t="shared" si="5"/>
        <v>0</v>
      </c>
      <c r="F23" s="90">
        <f t="shared" si="5"/>
        <v>0</v>
      </c>
      <c r="G23" s="90">
        <f t="shared" si="5"/>
        <v>0</v>
      </c>
      <c r="H23" s="90">
        <f t="shared" si="5"/>
        <v>0</v>
      </c>
      <c r="I23" s="90">
        <f>I24+I25+I26</f>
        <v>0</v>
      </c>
      <c r="J23" s="51">
        <f>J24+J25+J26</f>
        <v>0</v>
      </c>
      <c r="K23" s="2">
        <f>K24+K25+K26</f>
        <v>0</v>
      </c>
      <c r="L23" s="51">
        <f>L24+L25+L26</f>
        <v>0</v>
      </c>
      <c r="M23" s="89">
        <f>SUM(C23:L23)</f>
        <v>9783.065668</v>
      </c>
      <c r="N23" s="51">
        <f>N24+N25+N26</f>
        <v>0</v>
      </c>
      <c r="O23" s="89">
        <f t="shared" si="1"/>
        <v>9783.065668</v>
      </c>
      <c r="P23" s="51">
        <f>P24+P25+P26</f>
        <v>0</v>
      </c>
      <c r="Q23" s="92">
        <f t="shared" si="2"/>
        <v>9783.065668</v>
      </c>
      <c r="R23" s="89">
        <f>Q23/$Q$11*100</f>
        <v>0.904048059215998</v>
      </c>
    </row>
    <row r="24" spans="2:18" ht="22.5" customHeight="1">
      <c r="B24" s="94" t="s">
        <v>61</v>
      </c>
      <c r="C24" s="2">
        <v>2854.094</v>
      </c>
      <c r="D24" s="2">
        <v>5.685</v>
      </c>
      <c r="E24" s="90"/>
      <c r="F24" s="90"/>
      <c r="G24" s="90"/>
      <c r="H24" s="90"/>
      <c r="I24" s="89"/>
      <c r="J24" s="2"/>
      <c r="K24" s="2"/>
      <c r="L24" s="2"/>
      <c r="M24" s="89">
        <f aca="true" t="shared" si="6" ref="M24:M42">SUM(C24:L24)</f>
        <v>2859.779</v>
      </c>
      <c r="N24" s="2"/>
      <c r="O24" s="89">
        <f t="shared" si="1"/>
        <v>2859.779</v>
      </c>
      <c r="P24" s="2"/>
      <c r="Q24" s="92">
        <f t="shared" si="2"/>
        <v>2859.779</v>
      </c>
      <c r="R24" s="89">
        <f>Q24/$Q$11*100</f>
        <v>0.264270704345094</v>
      </c>
    </row>
    <row r="25" spans="2:18" ht="30" customHeight="1">
      <c r="B25" s="94" t="s">
        <v>62</v>
      </c>
      <c r="C25" s="2">
        <v>-325.253332</v>
      </c>
      <c r="D25" s="2">
        <v>6315.964</v>
      </c>
      <c r="E25" s="75"/>
      <c r="F25" s="75"/>
      <c r="G25" s="75"/>
      <c r="H25" s="75"/>
      <c r="I25" s="89"/>
      <c r="J25" s="2"/>
      <c r="K25" s="2"/>
      <c r="L25" s="2"/>
      <c r="M25" s="89">
        <f t="shared" si="6"/>
        <v>5990.710668</v>
      </c>
      <c r="N25" s="2"/>
      <c r="O25" s="89">
        <f t="shared" si="1"/>
        <v>5990.710668</v>
      </c>
      <c r="P25" s="2"/>
      <c r="Q25" s="92">
        <f t="shared" si="2"/>
        <v>5990.710668</v>
      </c>
      <c r="R25" s="89">
        <f>Q25/$Q$11*100</f>
        <v>0.5535984870719131</v>
      </c>
    </row>
    <row r="26" spans="2:18" ht="36" customHeight="1">
      <c r="B26" s="95" t="s">
        <v>63</v>
      </c>
      <c r="C26" s="2">
        <v>929.3679999999999</v>
      </c>
      <c r="D26" s="2">
        <v>3.208</v>
      </c>
      <c r="E26" s="75"/>
      <c r="F26" s="75"/>
      <c r="G26" s="75"/>
      <c r="H26" s="75"/>
      <c r="I26" s="89"/>
      <c r="J26" s="2"/>
      <c r="K26" s="2"/>
      <c r="L26" s="2"/>
      <c r="M26" s="89">
        <f t="shared" si="6"/>
        <v>932.5759999999999</v>
      </c>
      <c r="N26" s="2"/>
      <c r="O26" s="89">
        <f t="shared" si="1"/>
        <v>932.5759999999999</v>
      </c>
      <c r="P26" s="2"/>
      <c r="Q26" s="92">
        <f t="shared" si="2"/>
        <v>932.5759999999999</v>
      </c>
      <c r="R26" s="89">
        <f t="shared" si="3"/>
        <v>0.08617886779899088</v>
      </c>
    </row>
    <row r="27" spans="2:18" ht="23.25" customHeight="1">
      <c r="B27" s="93" t="s">
        <v>64</v>
      </c>
      <c r="C27" s="2">
        <v>0.191359</v>
      </c>
      <c r="D27" s="2">
        <v>2090.23</v>
      </c>
      <c r="E27" s="90"/>
      <c r="F27" s="90"/>
      <c r="G27" s="90"/>
      <c r="H27" s="90"/>
      <c r="I27" s="89"/>
      <c r="J27" s="2"/>
      <c r="K27" s="2"/>
      <c r="L27" s="2"/>
      <c r="M27" s="89">
        <f t="shared" si="6"/>
        <v>2090.421359</v>
      </c>
      <c r="N27" s="2"/>
      <c r="O27" s="89">
        <f t="shared" si="1"/>
        <v>2090.421359</v>
      </c>
      <c r="P27" s="2"/>
      <c r="Q27" s="92">
        <f t="shared" si="2"/>
        <v>2090.421359</v>
      </c>
      <c r="R27" s="89">
        <f t="shared" si="3"/>
        <v>0.19317476102907202</v>
      </c>
    </row>
    <row r="28" spans="2:18" ht="36.75" customHeight="1">
      <c r="B28" s="96" t="s">
        <v>65</v>
      </c>
      <c r="C28" s="73">
        <f>SUM(C29:C32)</f>
        <v>17173.870355</v>
      </c>
      <c r="D28" s="73">
        <f>D29+D30+D31+D32</f>
        <v>4666.08</v>
      </c>
      <c r="E28" s="75">
        <f aca="true" t="shared" si="7" ref="E28:L28">E29+E30+E31+E32</f>
        <v>0</v>
      </c>
      <c r="F28" s="75">
        <f t="shared" si="7"/>
        <v>0</v>
      </c>
      <c r="G28" s="97">
        <f t="shared" si="7"/>
        <v>1092.805609</v>
      </c>
      <c r="H28" s="75">
        <f t="shared" si="7"/>
        <v>0</v>
      </c>
      <c r="I28" s="73">
        <f>I29+I30+I31+I32</f>
        <v>-31.457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89">
        <f t="shared" si="6"/>
        <v>22901.298964</v>
      </c>
      <c r="N28" s="2">
        <f>N29+N30+N31</f>
        <v>0</v>
      </c>
      <c r="O28" s="89">
        <f t="shared" si="1"/>
        <v>22901.298964</v>
      </c>
      <c r="P28" s="2">
        <f>P29+P30+P31</f>
        <v>0</v>
      </c>
      <c r="Q28" s="92">
        <f t="shared" si="2"/>
        <v>22901.298964</v>
      </c>
      <c r="R28" s="89">
        <f t="shared" si="3"/>
        <v>2.116297241022419</v>
      </c>
    </row>
    <row r="29" spans="2:18" ht="25.5" customHeight="1">
      <c r="B29" s="94" t="s">
        <v>66</v>
      </c>
      <c r="C29" s="2">
        <v>8367.755000000001</v>
      </c>
      <c r="D29" s="2">
        <v>3924.987</v>
      </c>
      <c r="E29" s="90"/>
      <c r="F29" s="90"/>
      <c r="G29" s="90"/>
      <c r="H29" s="90"/>
      <c r="I29" s="89"/>
      <c r="J29" s="2"/>
      <c r="K29" s="2"/>
      <c r="L29" s="2"/>
      <c r="M29" s="89">
        <f t="shared" si="6"/>
        <v>12292.742000000002</v>
      </c>
      <c r="N29" s="2"/>
      <c r="O29" s="89">
        <f t="shared" si="1"/>
        <v>12292.742000000002</v>
      </c>
      <c r="P29" s="2"/>
      <c r="Q29" s="92">
        <f t="shared" si="2"/>
        <v>12292.742000000002</v>
      </c>
      <c r="R29" s="89">
        <f t="shared" si="3"/>
        <v>1.1359659563457596</v>
      </c>
    </row>
    <row r="30" spans="2:18" ht="20.25" customHeight="1">
      <c r="B30" s="94" t="s">
        <v>67</v>
      </c>
      <c r="C30" s="2">
        <v>7422.887</v>
      </c>
      <c r="D30" s="2"/>
      <c r="E30" s="75"/>
      <c r="F30" s="75"/>
      <c r="G30" s="75"/>
      <c r="H30" s="75"/>
      <c r="I30" s="75"/>
      <c r="J30" s="2"/>
      <c r="K30" s="2"/>
      <c r="L30" s="2"/>
      <c r="M30" s="89">
        <f t="shared" si="6"/>
        <v>7422.887</v>
      </c>
      <c r="N30" s="2"/>
      <c r="O30" s="89">
        <f t="shared" si="1"/>
        <v>7422.887</v>
      </c>
      <c r="P30" s="2"/>
      <c r="Q30" s="92">
        <f t="shared" si="2"/>
        <v>7422.887</v>
      </c>
      <c r="R30" s="89">
        <f t="shared" si="3"/>
        <v>0.6859451642116546</v>
      </c>
    </row>
    <row r="31" spans="2:18" s="99" customFormat="1" ht="36.75" customHeight="1">
      <c r="B31" s="98" t="s">
        <v>68</v>
      </c>
      <c r="C31" s="2">
        <v>383.41035500000004</v>
      </c>
      <c r="D31" s="2">
        <v>21.081000000000003</v>
      </c>
      <c r="E31" s="75"/>
      <c r="F31" s="75">
        <v>0</v>
      </c>
      <c r="G31" s="75">
        <v>1092.805609</v>
      </c>
      <c r="H31" s="75"/>
      <c r="I31" s="2">
        <v>0</v>
      </c>
      <c r="J31" s="2"/>
      <c r="K31" s="2"/>
      <c r="L31" s="2"/>
      <c r="M31" s="89">
        <f t="shared" si="6"/>
        <v>1497.2969640000001</v>
      </c>
      <c r="N31" s="2"/>
      <c r="O31" s="89">
        <f t="shared" si="1"/>
        <v>1497.2969640000001</v>
      </c>
      <c r="P31" s="2"/>
      <c r="Q31" s="92">
        <f t="shared" si="2"/>
        <v>1497.2969640000001</v>
      </c>
      <c r="R31" s="89">
        <f t="shared" si="3"/>
        <v>0.13836444119984476</v>
      </c>
    </row>
    <row r="32" spans="2:18" ht="41.25" customHeight="1">
      <c r="B32" s="98" t="s">
        <v>69</v>
      </c>
      <c r="C32" s="2">
        <v>999.818</v>
      </c>
      <c r="D32" s="2">
        <v>720.012</v>
      </c>
      <c r="E32" s="75"/>
      <c r="F32" s="75"/>
      <c r="G32" s="75"/>
      <c r="H32" s="75"/>
      <c r="I32" s="2">
        <v>-31.457</v>
      </c>
      <c r="J32" s="100"/>
      <c r="K32" s="2"/>
      <c r="L32" s="2"/>
      <c r="M32" s="89">
        <f t="shared" si="6"/>
        <v>1688.3729999999998</v>
      </c>
      <c r="N32" s="2"/>
      <c r="O32" s="89">
        <f t="shared" si="1"/>
        <v>1688.3729999999998</v>
      </c>
      <c r="P32" s="2"/>
      <c r="Q32" s="92">
        <f t="shared" si="2"/>
        <v>1688.3729999999998</v>
      </c>
      <c r="R32" s="89">
        <f t="shared" si="3"/>
        <v>0.15602167926515978</v>
      </c>
    </row>
    <row r="33" spans="2:18" ht="36" customHeight="1">
      <c r="B33" s="96" t="s">
        <v>70</v>
      </c>
      <c r="C33" s="2">
        <v>264.48</v>
      </c>
      <c r="D33" s="2">
        <v>0</v>
      </c>
      <c r="E33" s="75"/>
      <c r="F33" s="75"/>
      <c r="G33" s="75"/>
      <c r="H33" s="75"/>
      <c r="I33" s="2">
        <v>0</v>
      </c>
      <c r="J33" s="2"/>
      <c r="K33" s="2"/>
      <c r="L33" s="2"/>
      <c r="M33" s="89">
        <f t="shared" si="6"/>
        <v>264.48</v>
      </c>
      <c r="N33" s="2"/>
      <c r="O33" s="89">
        <f t="shared" si="1"/>
        <v>264.48</v>
      </c>
      <c r="P33" s="2"/>
      <c r="Q33" s="92">
        <f t="shared" si="2"/>
        <v>264.48</v>
      </c>
      <c r="R33" s="89">
        <f t="shared" si="3"/>
        <v>0.02444046056887279</v>
      </c>
    </row>
    <row r="34" spans="2:18" ht="33" customHeight="1">
      <c r="B34" s="101" t="s">
        <v>71</v>
      </c>
      <c r="C34" s="2">
        <v>57.157</v>
      </c>
      <c r="D34" s="2">
        <v>69.618</v>
      </c>
      <c r="E34" s="75"/>
      <c r="F34" s="75"/>
      <c r="G34" s="75"/>
      <c r="H34" s="75"/>
      <c r="I34" s="2">
        <v>174.769</v>
      </c>
      <c r="J34" s="2"/>
      <c r="K34" s="2"/>
      <c r="L34" s="2"/>
      <c r="M34" s="89">
        <f t="shared" si="6"/>
        <v>301.544</v>
      </c>
      <c r="N34" s="2"/>
      <c r="O34" s="89">
        <f t="shared" si="1"/>
        <v>301.544</v>
      </c>
      <c r="P34" s="2"/>
      <c r="Q34" s="92">
        <f t="shared" si="2"/>
        <v>301.544</v>
      </c>
      <c r="R34" s="89">
        <f t="shared" si="3"/>
        <v>0.027865525717559653</v>
      </c>
    </row>
    <row r="35" spans="2:18" ht="27.75" customHeight="1">
      <c r="B35" s="102" t="s">
        <v>103</v>
      </c>
      <c r="C35" s="2">
        <v>2406.6491069999997</v>
      </c>
      <c r="D35" s="2"/>
      <c r="E35" s="75">
        <v>16525.882851</v>
      </c>
      <c r="F35" s="75">
        <v>595.524316</v>
      </c>
      <c r="G35" s="75">
        <v>7809.789878999999</v>
      </c>
      <c r="H35" s="75"/>
      <c r="I35" s="2">
        <v>0.078</v>
      </c>
      <c r="J35" s="2"/>
      <c r="K35" s="2"/>
      <c r="L35" s="2"/>
      <c r="M35" s="89">
        <f t="shared" si="6"/>
        <v>27337.924153</v>
      </c>
      <c r="N35" s="103">
        <v>-22.909481</v>
      </c>
      <c r="O35" s="89">
        <f t="shared" si="1"/>
        <v>27315.014672</v>
      </c>
      <c r="P35" s="2"/>
      <c r="Q35" s="92">
        <f t="shared" si="2"/>
        <v>27315.014672</v>
      </c>
      <c r="R35" s="89">
        <f t="shared" si="3"/>
        <v>2.524166436135805</v>
      </c>
    </row>
    <row r="36" spans="2:18" ht="27" customHeight="1">
      <c r="B36" s="104" t="s">
        <v>72</v>
      </c>
      <c r="C36" s="2">
        <v>2207.908</v>
      </c>
      <c r="D36" s="2">
        <v>4265.115</v>
      </c>
      <c r="E36" s="2">
        <v>22.784</v>
      </c>
      <c r="F36" s="2">
        <v>4.065309</v>
      </c>
      <c r="G36" s="2">
        <v>4.57</v>
      </c>
      <c r="H36" s="75"/>
      <c r="I36" s="2">
        <v>2945.441</v>
      </c>
      <c r="J36" s="105"/>
      <c r="K36" s="2">
        <v>62.43965735</v>
      </c>
      <c r="L36" s="2">
        <v>364.402559</v>
      </c>
      <c r="M36" s="89">
        <f t="shared" si="6"/>
        <v>9876.725525349997</v>
      </c>
      <c r="N36" s="103">
        <v>-4372.186629590001</v>
      </c>
      <c r="O36" s="89">
        <f t="shared" si="1"/>
        <v>5504.538895759996</v>
      </c>
      <c r="P36" s="2"/>
      <c r="Q36" s="92">
        <f t="shared" si="2"/>
        <v>5504.538895759996</v>
      </c>
      <c r="R36" s="89">
        <f t="shared" si="3"/>
        <v>0.5086716040216605</v>
      </c>
    </row>
    <row r="37" spans="2:18" ht="24" customHeight="1">
      <c r="B37" s="106" t="s">
        <v>73</v>
      </c>
      <c r="C37" s="2"/>
      <c r="D37" s="2">
        <v>3136.17179875</v>
      </c>
      <c r="E37" s="75">
        <v>2718.325</v>
      </c>
      <c r="F37" s="75">
        <v>0</v>
      </c>
      <c r="G37" s="75">
        <v>877.041</v>
      </c>
      <c r="H37" s="75"/>
      <c r="I37" s="2">
        <v>4427.736</v>
      </c>
      <c r="J37" s="2">
        <v>7.0904067699999995</v>
      </c>
      <c r="K37" s="2"/>
      <c r="L37" s="2">
        <v>334.114542</v>
      </c>
      <c r="M37" s="89">
        <f t="shared" si="6"/>
        <v>11500.47874752</v>
      </c>
      <c r="N37" s="73">
        <f>-M37</f>
        <v>-11500.47874752</v>
      </c>
      <c r="O37" s="89">
        <f t="shared" si="1"/>
        <v>0</v>
      </c>
      <c r="P37" s="2"/>
      <c r="Q37" s="92">
        <f t="shared" si="2"/>
        <v>0</v>
      </c>
      <c r="R37" s="89">
        <f t="shared" si="3"/>
        <v>0</v>
      </c>
    </row>
    <row r="38" spans="2:18" ht="23.25" customHeight="1">
      <c r="B38" s="107" t="s">
        <v>74</v>
      </c>
      <c r="C38" s="2">
        <v>138.827</v>
      </c>
      <c r="D38" s="2">
        <v>62.776</v>
      </c>
      <c r="E38" s="75"/>
      <c r="F38" s="75"/>
      <c r="G38" s="75"/>
      <c r="H38" s="75"/>
      <c r="I38" s="2">
        <v>43.373</v>
      </c>
      <c r="J38" s="105"/>
      <c r="K38" s="2"/>
      <c r="L38" s="2"/>
      <c r="M38" s="89">
        <f t="shared" si="6"/>
        <v>244.976</v>
      </c>
      <c r="N38" s="2">
        <v>0</v>
      </c>
      <c r="O38" s="89">
        <f t="shared" si="1"/>
        <v>244.976</v>
      </c>
      <c r="P38" s="2"/>
      <c r="Q38" s="92">
        <f t="shared" si="2"/>
        <v>244.976</v>
      </c>
      <c r="R38" s="89">
        <f t="shared" si="3"/>
        <v>0.022638105975197297</v>
      </c>
    </row>
    <row r="39" spans="2:18" ht="20.25" customHeight="1">
      <c r="B39" s="49" t="s">
        <v>75</v>
      </c>
      <c r="C39" s="2"/>
      <c r="D39" s="108">
        <v>0.0421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89">
        <f>SUM(C39:L39)</f>
        <v>0.0421</v>
      </c>
      <c r="N39" s="73"/>
      <c r="O39" s="89">
        <f t="shared" si="1"/>
        <v>0.0421</v>
      </c>
      <c r="P39" s="2"/>
      <c r="Q39" s="92">
        <f t="shared" si="2"/>
        <v>0.0421</v>
      </c>
      <c r="R39" s="89">
        <f t="shared" si="3"/>
        <v>3.8904393146912595E-06</v>
      </c>
    </row>
    <row r="40" spans="2:18" ht="30" customHeight="1">
      <c r="B40" s="109" t="s">
        <v>76</v>
      </c>
      <c r="C40" s="2">
        <v>0</v>
      </c>
      <c r="D40" s="2">
        <v>0.337000000000001</v>
      </c>
      <c r="E40" s="2"/>
      <c r="F40" s="2">
        <v>0</v>
      </c>
      <c r="G40" s="2">
        <v>0</v>
      </c>
      <c r="H40" s="2"/>
      <c r="I40" s="2">
        <v>8.936</v>
      </c>
      <c r="J40" s="2">
        <v>0.158445</v>
      </c>
      <c r="K40" s="2"/>
      <c r="L40" s="2"/>
      <c r="M40" s="89">
        <f t="shared" si="6"/>
        <v>9.431445000000002</v>
      </c>
      <c r="N40" s="2"/>
      <c r="O40" s="89">
        <f t="shared" si="1"/>
        <v>9.431445000000002</v>
      </c>
      <c r="P40" s="2"/>
      <c r="Q40" s="92">
        <f t="shared" si="2"/>
        <v>9.431445000000002</v>
      </c>
      <c r="R40" s="89">
        <f t="shared" si="3"/>
        <v>0.0008715549744025728</v>
      </c>
    </row>
    <row r="41" spans="2:18" ht="24" customHeight="1">
      <c r="B41" s="49" t="s">
        <v>77</v>
      </c>
      <c r="C41" s="2">
        <v>0.571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89">
        <f t="shared" si="6"/>
        <v>0.571</v>
      </c>
      <c r="N41" s="2"/>
      <c r="O41" s="89">
        <f t="shared" si="1"/>
        <v>0.571</v>
      </c>
      <c r="P41" s="2">
        <f>-O41</f>
        <v>-0.571</v>
      </c>
      <c r="Q41" s="74">
        <f t="shared" si="2"/>
        <v>0</v>
      </c>
      <c r="R41" s="89">
        <f t="shared" si="3"/>
        <v>0</v>
      </c>
    </row>
    <row r="42" spans="2:18" ht="22.5" customHeight="1">
      <c r="B42" s="110" t="s">
        <v>78</v>
      </c>
      <c r="C42" s="2">
        <v>-67.004</v>
      </c>
      <c r="D42" s="2">
        <v>0.00287</v>
      </c>
      <c r="E42" s="2"/>
      <c r="F42" s="2"/>
      <c r="G42" s="2"/>
      <c r="H42" s="2"/>
      <c r="I42" s="2">
        <v>0</v>
      </c>
      <c r="J42" s="2"/>
      <c r="K42" s="2"/>
      <c r="L42" s="2"/>
      <c r="M42" s="89">
        <f t="shared" si="6"/>
        <v>-67.00113</v>
      </c>
      <c r="N42" s="2"/>
      <c r="O42" s="89">
        <f t="shared" si="1"/>
        <v>-67.00113</v>
      </c>
      <c r="P42" s="2"/>
      <c r="Q42" s="74">
        <f t="shared" si="2"/>
        <v>-67.00113</v>
      </c>
      <c r="R42" s="89">
        <f t="shared" si="3"/>
        <v>-0.006191539911656533</v>
      </c>
    </row>
    <row r="43" spans="2:18" ht="26.25" customHeight="1">
      <c r="B43" s="110" t="s">
        <v>79</v>
      </c>
      <c r="C43" s="2">
        <v>-24.749</v>
      </c>
      <c r="D43" s="2">
        <v>-3.102</v>
      </c>
      <c r="E43" s="2"/>
      <c r="F43" s="2">
        <v>6.004395</v>
      </c>
      <c r="G43" s="2"/>
      <c r="H43" s="2"/>
      <c r="I43" s="2"/>
      <c r="J43" s="2"/>
      <c r="K43" s="2"/>
      <c r="L43" s="2"/>
      <c r="M43" s="89">
        <f>SUM(C43:L43)</f>
        <v>-21.846605</v>
      </c>
      <c r="N43" s="2"/>
      <c r="O43" s="89">
        <f>M43+N43</f>
        <v>-21.846605</v>
      </c>
      <c r="P43" s="2"/>
      <c r="Q43" s="74">
        <f>O43+P43</f>
        <v>-21.846605</v>
      </c>
      <c r="R43" s="89">
        <f t="shared" si="3"/>
        <v>-0.002018833515071987</v>
      </c>
    </row>
    <row r="44" spans="2:18" ht="51" customHeight="1">
      <c r="B44" s="110" t="s">
        <v>80</v>
      </c>
      <c r="C44" s="2">
        <v>2803.9000000000005</v>
      </c>
      <c r="D44" s="2">
        <v>672.270669</v>
      </c>
      <c r="E44" s="2"/>
      <c r="F44" s="2">
        <v>222.90300000000002</v>
      </c>
      <c r="G44" s="2">
        <v>0</v>
      </c>
      <c r="H44" s="2"/>
      <c r="I44" s="2">
        <v>159.54099999999994</v>
      </c>
      <c r="J44" s="2">
        <v>54.29900000000001</v>
      </c>
      <c r="K44" s="2"/>
      <c r="L44" s="2"/>
      <c r="M44" s="89">
        <f>SUM(C44:L44)</f>
        <v>3912.9136690000005</v>
      </c>
      <c r="N44" s="2"/>
      <c r="O44" s="89">
        <f>M44+N44</f>
        <v>3912.9136690000005</v>
      </c>
      <c r="P44" s="2"/>
      <c r="Q44" s="74">
        <f>O44+P44</f>
        <v>3912.9136690000005</v>
      </c>
      <c r="R44" s="89">
        <f t="shared" si="3"/>
        <v>0.36159033664775353</v>
      </c>
    </row>
    <row r="45" spans="2:18" s="87" customFormat="1" ht="30.75" customHeight="1">
      <c r="B45" s="80" t="s">
        <v>81</v>
      </c>
      <c r="C45" s="4">
        <f>C46+C59+C62+C65</f>
        <v>48355.582</v>
      </c>
      <c r="D45" s="4">
        <f aca="true" t="shared" si="8" ref="D45:L45">D46+D59+D62+D65+D66</f>
        <v>18280.394105</v>
      </c>
      <c r="E45" s="4">
        <f>E46+E59+E62+E65+E66</f>
        <v>20821.531127</v>
      </c>
      <c r="F45" s="4">
        <f t="shared" si="8"/>
        <v>505.2837221</v>
      </c>
      <c r="G45" s="4">
        <f>G46+G59+G62+G65+G66</f>
        <v>11545.525259</v>
      </c>
      <c r="H45" s="4">
        <f t="shared" si="8"/>
        <v>0</v>
      </c>
      <c r="I45" s="4">
        <f t="shared" si="8"/>
        <v>6684.236</v>
      </c>
      <c r="J45" s="4">
        <f>J46+J59+J62+J65+J66</f>
        <v>55.516878000000005</v>
      </c>
      <c r="K45" s="4">
        <f>K46+K59+K62+K65+K66</f>
        <v>29.275479</v>
      </c>
      <c r="L45" s="86">
        <f t="shared" si="8"/>
        <v>687.704198</v>
      </c>
      <c r="M45" s="86">
        <f>SUM(C45:L45)</f>
        <v>106965.04876810001</v>
      </c>
      <c r="N45" s="4">
        <f>N46+N59+N62+N65+N66</f>
        <v>-15895.574856110004</v>
      </c>
      <c r="O45" s="86">
        <f aca="true" t="shared" si="9" ref="O45:O65">M45+N45</f>
        <v>91069.47391199</v>
      </c>
      <c r="P45" s="4">
        <f>P46+P59+P62+P65+P66</f>
        <v>-766.4300000000001</v>
      </c>
      <c r="Q45" s="71">
        <f aca="true" t="shared" si="10" ref="Q45:Q65">O45+P45</f>
        <v>90303.04391199001</v>
      </c>
      <c r="R45" s="86">
        <f aca="true" t="shared" si="11" ref="R45:R65">Q45/$Q$11*100</f>
        <v>8.344857773669768</v>
      </c>
    </row>
    <row r="46" spans="2:18" ht="19.5" customHeight="1">
      <c r="B46" s="111" t="s">
        <v>82</v>
      </c>
      <c r="C46" s="4">
        <f>SUM(C47:C51)+C58</f>
        <v>47715.811</v>
      </c>
      <c r="D46" s="4">
        <f>D47+D48+D49+D50+D51+D58</f>
        <v>15889.073105000001</v>
      </c>
      <c r="E46" s="81">
        <f>E47+E48+E49+E50+E51+E58</f>
        <v>20824.476126999998</v>
      </c>
      <c r="F46" s="81">
        <f aca="true" t="shared" si="12" ref="F46:L46">F47+F48+F49+F50+F51+F58</f>
        <v>509.94272209999997</v>
      </c>
      <c r="G46" s="81">
        <f t="shared" si="12"/>
        <v>11551.423879</v>
      </c>
      <c r="H46" s="81">
        <f t="shared" si="12"/>
        <v>0</v>
      </c>
      <c r="I46" s="4">
        <f>I47+I48+I49+I50+I51+I58</f>
        <v>6623.804999999999</v>
      </c>
      <c r="J46" s="4">
        <f t="shared" si="12"/>
        <v>55.517303000000005</v>
      </c>
      <c r="K46" s="112">
        <f t="shared" si="12"/>
        <v>29.275479</v>
      </c>
      <c r="L46" s="4">
        <f t="shared" si="12"/>
        <v>411.85936799999996</v>
      </c>
      <c r="M46" s="89">
        <f>SUM(C46:L46)</f>
        <v>103611.1839831</v>
      </c>
      <c r="N46" s="4">
        <f>N47+N48+N49+N50+N51+N58</f>
        <v>-15848.093096110004</v>
      </c>
      <c r="O46" s="89">
        <f t="shared" si="9"/>
        <v>87763.09088698999</v>
      </c>
      <c r="P46" s="4">
        <f>P47+P48+P49+P50+P51+P58</f>
        <v>0</v>
      </c>
      <c r="Q46" s="74">
        <f t="shared" si="10"/>
        <v>87763.09088698999</v>
      </c>
      <c r="R46" s="89">
        <f t="shared" si="11"/>
        <v>8.11014202293511</v>
      </c>
    </row>
    <row r="47" spans="1:18" ht="23.25" customHeight="1">
      <c r="A47" s="113"/>
      <c r="B47" s="114" t="s">
        <v>83</v>
      </c>
      <c r="C47" s="115">
        <v>13404.306</v>
      </c>
      <c r="D47" s="116">
        <v>8162.589053</v>
      </c>
      <c r="E47" s="90">
        <v>86.831</v>
      </c>
      <c r="F47" s="90">
        <v>34.488</v>
      </c>
      <c r="G47" s="90">
        <v>76.288</v>
      </c>
      <c r="H47" s="90"/>
      <c r="I47" s="51">
        <v>4318.755</v>
      </c>
      <c r="J47" s="116"/>
      <c r="K47" s="51"/>
      <c r="L47" s="116">
        <v>138.546008</v>
      </c>
      <c r="M47" s="89">
        <f aca="true" t="shared" si="13" ref="M47:M65">SUM(C47:L47)</f>
        <v>26221.803061000002</v>
      </c>
      <c r="N47" s="70"/>
      <c r="O47" s="89">
        <f t="shared" si="9"/>
        <v>26221.803061000002</v>
      </c>
      <c r="P47" s="70"/>
      <c r="Q47" s="74">
        <f t="shared" si="10"/>
        <v>26221.803061000002</v>
      </c>
      <c r="R47" s="89">
        <f t="shared" si="11"/>
        <v>2.4231433142661762</v>
      </c>
    </row>
    <row r="48" spans="1:18" ht="23.25" customHeight="1">
      <c r="A48" s="113"/>
      <c r="B48" s="114" t="s">
        <v>84</v>
      </c>
      <c r="C48" s="116">
        <v>1641.035</v>
      </c>
      <c r="D48" s="116">
        <v>4597.4605010000005</v>
      </c>
      <c r="E48" s="90">
        <v>130.659</v>
      </c>
      <c r="F48" s="90">
        <v>7.389</v>
      </c>
      <c r="G48" s="117">
        <v>8251.974</v>
      </c>
      <c r="H48" s="90">
        <v>0</v>
      </c>
      <c r="I48" s="51">
        <v>1549.494</v>
      </c>
      <c r="J48" s="51"/>
      <c r="K48" s="51">
        <v>3.339139</v>
      </c>
      <c r="L48" s="51">
        <v>264.98364</v>
      </c>
      <c r="M48" s="89">
        <f t="shared" si="13"/>
        <v>16446.33428</v>
      </c>
      <c r="N48" s="73">
        <v>-4255.371</v>
      </c>
      <c r="O48" s="89">
        <f t="shared" si="9"/>
        <v>12190.96328</v>
      </c>
      <c r="P48" s="70"/>
      <c r="Q48" s="74">
        <f t="shared" si="10"/>
        <v>12190.96328</v>
      </c>
      <c r="R48" s="89">
        <f t="shared" si="11"/>
        <v>1.126560637255808</v>
      </c>
    </row>
    <row r="49" spans="1:18" ht="17.25" customHeight="1">
      <c r="A49" s="113"/>
      <c r="B49" s="114" t="s">
        <v>85</v>
      </c>
      <c r="C49" s="116">
        <v>3363.246</v>
      </c>
      <c r="D49" s="116">
        <v>132.463957</v>
      </c>
      <c r="E49" s="90">
        <v>2.666</v>
      </c>
      <c r="F49" s="90">
        <v>0.157</v>
      </c>
      <c r="G49" s="90">
        <v>1.222</v>
      </c>
      <c r="H49" s="90">
        <v>0</v>
      </c>
      <c r="I49" s="51">
        <v>0.018</v>
      </c>
      <c r="J49" s="51">
        <v>0</v>
      </c>
      <c r="K49" s="116">
        <v>25.93634</v>
      </c>
      <c r="L49" s="51">
        <v>8.32972</v>
      </c>
      <c r="M49" s="89">
        <f t="shared" si="13"/>
        <v>3534.039017000001</v>
      </c>
      <c r="N49" s="73">
        <v>-16.339349589999998</v>
      </c>
      <c r="O49" s="89">
        <f t="shared" si="9"/>
        <v>3517.699667410001</v>
      </c>
      <c r="P49" s="70"/>
      <c r="Q49" s="74">
        <f>O49+P49</f>
        <v>3517.699667410001</v>
      </c>
      <c r="R49" s="89">
        <f t="shared" si="11"/>
        <v>0.3250688143317871</v>
      </c>
    </row>
    <row r="50" spans="1:18" ht="18.75" customHeight="1">
      <c r="A50" s="113"/>
      <c r="B50" s="114" t="s">
        <v>86</v>
      </c>
      <c r="C50" s="116">
        <v>1962.221</v>
      </c>
      <c r="D50" s="116">
        <v>657.377066</v>
      </c>
      <c r="E50" s="90"/>
      <c r="F50" s="90">
        <v>1.038086</v>
      </c>
      <c r="G50" s="90"/>
      <c r="H50" s="90"/>
      <c r="I50" s="51">
        <v>0.559</v>
      </c>
      <c r="J50" s="116"/>
      <c r="K50" s="112"/>
      <c r="L50" s="116"/>
      <c r="M50" s="89">
        <f t="shared" si="13"/>
        <v>2621.1951520000002</v>
      </c>
      <c r="N50" s="70"/>
      <c r="O50" s="89">
        <f t="shared" si="9"/>
        <v>2621.1951520000002</v>
      </c>
      <c r="P50" s="70"/>
      <c r="Q50" s="74">
        <f t="shared" si="10"/>
        <v>2621.1951520000002</v>
      </c>
      <c r="R50" s="89">
        <f t="shared" si="11"/>
        <v>0.24222329384368013</v>
      </c>
    </row>
    <row r="51" spans="1:18" ht="26.25" customHeight="1">
      <c r="A51" s="113"/>
      <c r="B51" s="118" t="s">
        <v>87</v>
      </c>
      <c r="C51" s="112">
        <f>SUM(C52:C57)</f>
        <v>27260.649999999998</v>
      </c>
      <c r="D51" s="112">
        <f aca="true" t="shared" si="14" ref="D51:K51">SUM(D52:D57)</f>
        <v>2339.182528</v>
      </c>
      <c r="E51" s="112">
        <f t="shared" si="14"/>
        <v>20604.320127</v>
      </c>
      <c r="F51" s="112">
        <f t="shared" si="14"/>
        <v>466.87063609999996</v>
      </c>
      <c r="G51" s="112">
        <f t="shared" si="14"/>
        <v>3221.939879</v>
      </c>
      <c r="H51" s="112">
        <f t="shared" si="14"/>
        <v>0</v>
      </c>
      <c r="I51" s="112">
        <f t="shared" si="14"/>
        <v>749.6189999999999</v>
      </c>
      <c r="J51" s="112">
        <f>SUM(J52:J57)</f>
        <v>55.517303000000005</v>
      </c>
      <c r="K51" s="112">
        <f t="shared" si="14"/>
        <v>0</v>
      </c>
      <c r="L51" s="112">
        <f>L52+L53+L55+L57+L54</f>
        <v>0</v>
      </c>
      <c r="M51" s="89">
        <f t="shared" si="13"/>
        <v>54698.099473099996</v>
      </c>
      <c r="N51" s="112">
        <f>N52+N53+N55+N57+N54+N56</f>
        <v>-11566.369458520003</v>
      </c>
      <c r="O51" s="89">
        <f t="shared" si="9"/>
        <v>43131.730014579996</v>
      </c>
      <c r="P51" s="112">
        <f>P52+P53+P55+P57+P54</f>
        <v>0</v>
      </c>
      <c r="Q51" s="74">
        <f t="shared" si="10"/>
        <v>43131.730014579996</v>
      </c>
      <c r="R51" s="89">
        <f t="shared" si="11"/>
        <v>3.9857809539043005</v>
      </c>
    </row>
    <row r="52" spans="1:18" ht="32.25" customHeight="1">
      <c r="A52" s="113"/>
      <c r="B52" s="119" t="s">
        <v>88</v>
      </c>
      <c r="C52" s="116">
        <v>8357.409</v>
      </c>
      <c r="D52" s="51">
        <v>42.001392999999894</v>
      </c>
      <c r="E52" s="120">
        <v>0.000276</v>
      </c>
      <c r="F52" s="120">
        <v>28.833</v>
      </c>
      <c r="G52" s="120">
        <v>2497.55</v>
      </c>
      <c r="H52" s="120">
        <v>0</v>
      </c>
      <c r="I52" s="116">
        <v>31.622</v>
      </c>
      <c r="J52" s="116"/>
      <c r="K52" s="4"/>
      <c r="L52" s="51"/>
      <c r="M52" s="89">
        <f t="shared" si="13"/>
        <v>10957.415669000002</v>
      </c>
      <c r="N52" s="73">
        <v>-10641.156241750003</v>
      </c>
      <c r="O52" s="89">
        <f>M52+N52</f>
        <v>316.25942724999913</v>
      </c>
      <c r="P52" s="70"/>
      <c r="Q52" s="74">
        <f t="shared" si="10"/>
        <v>316.25942724999913</v>
      </c>
      <c r="R52" s="89">
        <f t="shared" si="11"/>
        <v>0.029225370769955752</v>
      </c>
    </row>
    <row r="53" spans="1:18" ht="15">
      <c r="A53" s="113"/>
      <c r="B53" s="121" t="s">
        <v>89</v>
      </c>
      <c r="C53" s="116">
        <v>4017.656</v>
      </c>
      <c r="D53" s="51">
        <v>146.623124</v>
      </c>
      <c r="E53" s="90">
        <v>0</v>
      </c>
      <c r="F53" s="90">
        <v>0.0463201</v>
      </c>
      <c r="G53" s="90"/>
      <c r="H53" s="90"/>
      <c r="I53" s="51">
        <v>24.659</v>
      </c>
      <c r="J53" s="51">
        <v>0.136347</v>
      </c>
      <c r="K53" s="51"/>
      <c r="L53" s="51"/>
      <c r="M53" s="89">
        <f t="shared" si="13"/>
        <v>4189.120791099999</v>
      </c>
      <c r="N53" s="73">
        <v>-35.89855</v>
      </c>
      <c r="O53" s="89">
        <f>M53+N53</f>
        <v>4153.222241099999</v>
      </c>
      <c r="P53" s="70"/>
      <c r="Q53" s="74">
        <f t="shared" si="10"/>
        <v>4153.222241099999</v>
      </c>
      <c r="R53" s="89">
        <f t="shared" si="11"/>
        <v>0.3837971280148594</v>
      </c>
    </row>
    <row r="54" spans="1:18" ht="38.25" customHeight="1">
      <c r="A54" s="113"/>
      <c r="B54" s="98" t="s">
        <v>90</v>
      </c>
      <c r="C54" s="116">
        <v>15.662</v>
      </c>
      <c r="D54" s="51">
        <v>8.425460000000001</v>
      </c>
      <c r="E54" s="51">
        <v>0</v>
      </c>
      <c r="F54" s="51">
        <v>0</v>
      </c>
      <c r="G54" s="51"/>
      <c r="H54" s="90"/>
      <c r="I54" s="51">
        <v>9.15</v>
      </c>
      <c r="J54" s="51">
        <v>0.158445</v>
      </c>
      <c r="K54" s="51"/>
      <c r="L54" s="51"/>
      <c r="M54" s="89">
        <f t="shared" si="13"/>
        <v>33.395905</v>
      </c>
      <c r="N54" s="73">
        <v>-5.52424909</v>
      </c>
      <c r="O54" s="89">
        <f t="shared" si="9"/>
        <v>27.87165591</v>
      </c>
      <c r="P54" s="72"/>
      <c r="Q54" s="107">
        <f t="shared" si="10"/>
        <v>27.87165591</v>
      </c>
      <c r="R54" s="89">
        <f t="shared" si="11"/>
        <v>0.0025756053662187887</v>
      </c>
    </row>
    <row r="55" spans="1:18" ht="15">
      <c r="A55" s="113"/>
      <c r="B55" s="121" t="s">
        <v>91</v>
      </c>
      <c r="C55" s="116">
        <v>10333.706</v>
      </c>
      <c r="D55" s="51">
        <v>921.175673</v>
      </c>
      <c r="E55" s="90">
        <v>20603.852851</v>
      </c>
      <c r="F55" s="90">
        <v>174.90831599999999</v>
      </c>
      <c r="G55" s="90">
        <v>724.128879</v>
      </c>
      <c r="H55" s="90"/>
      <c r="I55" s="51">
        <v>16.13</v>
      </c>
      <c r="J55" s="51"/>
      <c r="K55" s="51"/>
      <c r="L55" s="51"/>
      <c r="M55" s="89">
        <f t="shared" si="13"/>
        <v>32773.901719</v>
      </c>
      <c r="N55" s="70"/>
      <c r="O55" s="89">
        <f t="shared" si="9"/>
        <v>32773.901719</v>
      </c>
      <c r="P55" s="70"/>
      <c r="Q55" s="74">
        <f t="shared" si="10"/>
        <v>32773.901719</v>
      </c>
      <c r="R55" s="89">
        <f t="shared" si="11"/>
        <v>3.0286193763283866</v>
      </c>
    </row>
    <row r="56" spans="1:18" ht="74.25" customHeight="1">
      <c r="A56" s="113"/>
      <c r="B56" s="98" t="s">
        <v>92</v>
      </c>
      <c r="C56" s="116">
        <v>3597.849</v>
      </c>
      <c r="D56" s="51">
        <v>861.9654569999999</v>
      </c>
      <c r="E56" s="90"/>
      <c r="F56" s="90">
        <v>261.544</v>
      </c>
      <c r="G56" s="90">
        <v>0</v>
      </c>
      <c r="H56" s="90"/>
      <c r="I56" s="51">
        <v>432.8219999999999</v>
      </c>
      <c r="J56" s="51">
        <v>55.222511000000004</v>
      </c>
      <c r="K56" s="51"/>
      <c r="L56" s="51"/>
      <c r="M56" s="89">
        <f t="shared" si="13"/>
        <v>5209.402968</v>
      </c>
      <c r="N56" s="83">
        <v>-688.7904176799999</v>
      </c>
      <c r="O56" s="89">
        <f t="shared" si="9"/>
        <v>4520.61255032</v>
      </c>
      <c r="P56" s="70"/>
      <c r="Q56" s="74">
        <f t="shared" si="10"/>
        <v>4520.61255032</v>
      </c>
      <c r="R56" s="89">
        <f t="shared" si="11"/>
        <v>0.417747477250633</v>
      </c>
    </row>
    <row r="57" spans="1:18" ht="15">
      <c r="A57" s="113"/>
      <c r="B57" s="121" t="s">
        <v>93</v>
      </c>
      <c r="C57" s="116">
        <v>938.368</v>
      </c>
      <c r="D57" s="51">
        <v>358.991421</v>
      </c>
      <c r="E57" s="90">
        <v>0.467</v>
      </c>
      <c r="F57" s="90">
        <v>1.539</v>
      </c>
      <c r="G57" s="90">
        <v>0.261</v>
      </c>
      <c r="H57" s="90"/>
      <c r="I57" s="51">
        <v>235.236</v>
      </c>
      <c r="J57" s="51">
        <v>0</v>
      </c>
      <c r="K57" s="51"/>
      <c r="L57" s="51"/>
      <c r="M57" s="89">
        <f t="shared" si="13"/>
        <v>1534.8624210000003</v>
      </c>
      <c r="N57" s="73">
        <v>-195</v>
      </c>
      <c r="O57" s="89">
        <f t="shared" si="9"/>
        <v>1339.8624210000003</v>
      </c>
      <c r="P57" s="70"/>
      <c r="Q57" s="74">
        <f t="shared" si="10"/>
        <v>1339.8624210000003</v>
      </c>
      <c r="R57" s="89">
        <f t="shared" si="11"/>
        <v>0.12381599617424736</v>
      </c>
    </row>
    <row r="58" spans="1:18" s="70" customFormat="1" ht="31.5" customHeight="1">
      <c r="A58" s="122"/>
      <c r="B58" s="123" t="s">
        <v>94</v>
      </c>
      <c r="C58" s="116">
        <v>84.353</v>
      </c>
      <c r="D58" s="51">
        <v>0</v>
      </c>
      <c r="E58" s="90">
        <v>0</v>
      </c>
      <c r="F58" s="90"/>
      <c r="G58" s="90"/>
      <c r="H58" s="90"/>
      <c r="I58" s="51">
        <v>5.36</v>
      </c>
      <c r="J58" s="89">
        <v>0</v>
      </c>
      <c r="K58" s="89"/>
      <c r="L58" s="51"/>
      <c r="M58" s="89">
        <f t="shared" si="13"/>
        <v>89.713</v>
      </c>
      <c r="N58" s="73">
        <v>-10.013288</v>
      </c>
      <c r="O58" s="89">
        <f t="shared" si="9"/>
        <v>79.69971199999999</v>
      </c>
      <c r="Q58" s="74">
        <f t="shared" si="10"/>
        <v>79.69971199999999</v>
      </c>
      <c r="R58" s="89">
        <f t="shared" si="11"/>
        <v>0.0073650093333579745</v>
      </c>
    </row>
    <row r="59" spans="1:18" ht="19.5" customHeight="1">
      <c r="A59" s="113"/>
      <c r="B59" s="111" t="s">
        <v>95</v>
      </c>
      <c r="C59" s="89">
        <f>SUM(C60:C61)</f>
        <v>736.264</v>
      </c>
      <c r="D59" s="89">
        <f>D60+D61</f>
        <v>2277.0589999999997</v>
      </c>
      <c r="E59" s="91">
        <f aca="true" t="shared" si="15" ref="E59:L59">E60+E61</f>
        <v>0.459</v>
      </c>
      <c r="F59" s="91">
        <f t="shared" si="15"/>
        <v>0</v>
      </c>
      <c r="G59" s="91">
        <f t="shared" si="15"/>
        <v>0.01738</v>
      </c>
      <c r="H59" s="91">
        <f t="shared" si="15"/>
        <v>0</v>
      </c>
      <c r="I59" s="89">
        <f>I60+I61</f>
        <v>78.823</v>
      </c>
      <c r="J59" s="89">
        <f t="shared" si="15"/>
        <v>0</v>
      </c>
      <c r="K59" s="51">
        <f t="shared" si="15"/>
        <v>0</v>
      </c>
      <c r="L59" s="89">
        <f t="shared" si="15"/>
        <v>240.33606999999998</v>
      </c>
      <c r="M59" s="89">
        <f t="shared" si="13"/>
        <v>3332.958449999999</v>
      </c>
      <c r="N59" s="89">
        <f>N60+N61</f>
        <v>-11.973</v>
      </c>
      <c r="O59" s="89">
        <f t="shared" si="9"/>
        <v>3320.985449999999</v>
      </c>
      <c r="P59" s="70">
        <f>P60+P61</f>
        <v>0</v>
      </c>
      <c r="Q59" s="74">
        <f>O59+P59</f>
        <v>3320.985449999999</v>
      </c>
      <c r="R59" s="89">
        <f t="shared" si="11"/>
        <v>0.3068905548265473</v>
      </c>
    </row>
    <row r="60" spans="1:18" ht="19.5" customHeight="1">
      <c r="A60" s="113"/>
      <c r="B60" s="121" t="s">
        <v>96</v>
      </c>
      <c r="C60" s="51">
        <v>736.264</v>
      </c>
      <c r="D60" s="116">
        <v>2203.2309999999998</v>
      </c>
      <c r="E60" s="90">
        <v>0.459</v>
      </c>
      <c r="F60" s="90"/>
      <c r="G60" s="90">
        <v>0.01738</v>
      </c>
      <c r="H60" s="90"/>
      <c r="I60" s="51">
        <v>78.823</v>
      </c>
      <c r="J60" s="51"/>
      <c r="K60" s="89">
        <v>0</v>
      </c>
      <c r="L60" s="116">
        <v>240.33606999999998</v>
      </c>
      <c r="M60" s="89">
        <f t="shared" si="13"/>
        <v>3259.130449999999</v>
      </c>
      <c r="N60" s="89">
        <v>-11.973</v>
      </c>
      <c r="O60" s="89">
        <f t="shared" si="9"/>
        <v>3247.1574499999992</v>
      </c>
      <c r="P60" s="70"/>
      <c r="Q60" s="74">
        <f t="shared" si="10"/>
        <v>3247.1574499999992</v>
      </c>
      <c r="R60" s="89">
        <f t="shared" si="11"/>
        <v>0.3000681473746465</v>
      </c>
    </row>
    <row r="61" spans="1:18" ht="19.5" customHeight="1">
      <c r="A61" s="113"/>
      <c r="B61" s="121" t="s">
        <v>97</v>
      </c>
      <c r="C61" s="51"/>
      <c r="D61" s="116">
        <v>73.828</v>
      </c>
      <c r="E61" s="120"/>
      <c r="F61" s="120">
        <v>0</v>
      </c>
      <c r="G61" s="120"/>
      <c r="H61" s="120"/>
      <c r="I61" s="51">
        <v>0</v>
      </c>
      <c r="J61" s="89"/>
      <c r="K61" s="89"/>
      <c r="L61" s="116"/>
      <c r="M61" s="89">
        <f t="shared" si="13"/>
        <v>73.828</v>
      </c>
      <c r="N61" s="83"/>
      <c r="O61" s="89">
        <f t="shared" si="9"/>
        <v>73.828</v>
      </c>
      <c r="P61" s="1"/>
      <c r="Q61" s="74">
        <f t="shared" si="10"/>
        <v>73.828</v>
      </c>
      <c r="R61" s="89">
        <f t="shared" si="11"/>
        <v>0.006822407451900863</v>
      </c>
    </row>
    <row r="62" spans="1:18" ht="23.25" customHeight="1">
      <c r="A62" s="113"/>
      <c r="B62" s="111" t="s">
        <v>77</v>
      </c>
      <c r="C62" s="112">
        <f>C63+C64</f>
        <v>338.634</v>
      </c>
      <c r="D62" s="112">
        <f>D63+D64</f>
        <v>427.447</v>
      </c>
      <c r="E62" s="112">
        <f>E63+E64</f>
        <v>0</v>
      </c>
      <c r="F62" s="112">
        <f>F63+F64</f>
        <v>0</v>
      </c>
      <c r="G62" s="112">
        <f>G63+G64</f>
        <v>0</v>
      </c>
      <c r="H62" s="120"/>
      <c r="I62" s="112">
        <f>I63+I64</f>
        <v>0.349</v>
      </c>
      <c r="J62" s="89"/>
      <c r="K62" s="89">
        <f>K63+K64</f>
        <v>0</v>
      </c>
      <c r="L62" s="112">
        <f>L63+L64</f>
        <v>35.50876</v>
      </c>
      <c r="M62" s="89">
        <f t="shared" si="13"/>
        <v>801.9387600000001</v>
      </c>
      <c r="N62" s="112">
        <f>N63+N64</f>
        <v>-35.50876</v>
      </c>
      <c r="O62" s="89">
        <f t="shared" si="9"/>
        <v>766.4300000000001</v>
      </c>
      <c r="P62" s="112">
        <f>P63+P64</f>
        <v>-766.4300000000001</v>
      </c>
      <c r="Q62" s="74">
        <f t="shared" si="10"/>
        <v>0</v>
      </c>
      <c r="R62" s="89">
        <f t="shared" si="11"/>
        <v>0</v>
      </c>
    </row>
    <row r="63" spans="1:18" ht="15">
      <c r="A63" s="113"/>
      <c r="B63" s="124" t="s">
        <v>98</v>
      </c>
      <c r="C63" s="125">
        <v>0</v>
      </c>
      <c r="D63" s="116">
        <v>0</v>
      </c>
      <c r="E63" s="120">
        <v>0</v>
      </c>
      <c r="F63" s="120">
        <v>0</v>
      </c>
      <c r="G63" s="120"/>
      <c r="H63" s="120">
        <v>0</v>
      </c>
      <c r="I63" s="116"/>
      <c r="J63" s="89"/>
      <c r="K63" s="89"/>
      <c r="L63" s="116"/>
      <c r="M63" s="89">
        <f t="shared" si="13"/>
        <v>0</v>
      </c>
      <c r="N63" s="70"/>
      <c r="O63" s="89">
        <f t="shared" si="9"/>
        <v>0</v>
      </c>
      <c r="P63" s="70">
        <f>-O63</f>
        <v>0</v>
      </c>
      <c r="Q63" s="74"/>
      <c r="R63" s="89">
        <f t="shared" si="11"/>
        <v>0</v>
      </c>
    </row>
    <row r="64" spans="1:18" ht="19.5" customHeight="1">
      <c r="A64" s="113"/>
      <c r="B64" s="124" t="s">
        <v>99</v>
      </c>
      <c r="C64" s="116">
        <v>338.634</v>
      </c>
      <c r="D64" s="116">
        <v>427.447</v>
      </c>
      <c r="E64" s="120">
        <v>0</v>
      </c>
      <c r="F64" s="120">
        <v>0</v>
      </c>
      <c r="G64" s="120"/>
      <c r="H64" s="120">
        <v>0</v>
      </c>
      <c r="I64" s="116">
        <v>0.349</v>
      </c>
      <c r="J64" s="89"/>
      <c r="K64" s="89"/>
      <c r="L64" s="116">
        <v>35.50876</v>
      </c>
      <c r="M64" s="89">
        <f t="shared" si="13"/>
        <v>801.9387600000001</v>
      </c>
      <c r="N64" s="73">
        <v>-35.50876</v>
      </c>
      <c r="O64" s="89">
        <f t="shared" si="9"/>
        <v>766.4300000000001</v>
      </c>
      <c r="P64" s="70">
        <f>-O64</f>
        <v>-766.4300000000001</v>
      </c>
      <c r="Q64" s="74">
        <f t="shared" si="10"/>
        <v>0</v>
      </c>
      <c r="R64" s="89">
        <f t="shared" si="11"/>
        <v>0</v>
      </c>
    </row>
    <row r="65" spans="1:18" ht="34.5" customHeight="1">
      <c r="A65" s="113"/>
      <c r="B65" s="126" t="s">
        <v>100</v>
      </c>
      <c r="C65" s="116">
        <v>-435.127</v>
      </c>
      <c r="D65" s="116">
        <v>-313.185</v>
      </c>
      <c r="E65" s="120">
        <v>-3.404</v>
      </c>
      <c r="F65" s="120">
        <v>-4.659</v>
      </c>
      <c r="G65" s="120">
        <v>-5.916</v>
      </c>
      <c r="H65" s="120"/>
      <c r="I65" s="120">
        <v>-18.741</v>
      </c>
      <c r="J65" s="120">
        <v>-0.000425</v>
      </c>
      <c r="K65" s="116"/>
      <c r="L65" s="116"/>
      <c r="M65" s="89">
        <f t="shared" si="13"/>
        <v>-781.032425</v>
      </c>
      <c r="N65" s="70"/>
      <c r="O65" s="89">
        <f t="shared" si="9"/>
        <v>-781.032425</v>
      </c>
      <c r="P65" s="70"/>
      <c r="Q65" s="74">
        <f t="shared" si="10"/>
        <v>-781.032425</v>
      </c>
      <c r="R65" s="89">
        <f t="shared" si="11"/>
        <v>-0.07217480409189199</v>
      </c>
    </row>
    <row r="66" spans="2:18" ht="12" customHeight="1">
      <c r="B66" s="126"/>
      <c r="C66" s="116"/>
      <c r="D66" s="116"/>
      <c r="E66" s="120"/>
      <c r="F66" s="120"/>
      <c r="G66" s="120"/>
      <c r="H66" s="120"/>
      <c r="I66" s="4"/>
      <c r="J66" s="89"/>
      <c r="K66" s="116"/>
      <c r="L66" s="116"/>
      <c r="M66" s="89"/>
      <c r="N66" s="70"/>
      <c r="O66" s="89"/>
      <c r="P66" s="70"/>
      <c r="Q66" s="74"/>
      <c r="R66" s="89"/>
    </row>
    <row r="67" spans="2:18" ht="34.5" customHeight="1" thickBot="1">
      <c r="B67" s="127" t="s">
        <v>101</v>
      </c>
      <c r="C67" s="128">
        <f>C20-C45</f>
        <v>-19935.572511000002</v>
      </c>
      <c r="D67" s="128">
        <f>D20-D45</f>
        <v>3004.004332750006</v>
      </c>
      <c r="E67" s="129">
        <f>E20-E45</f>
        <v>-1554.5392759999995</v>
      </c>
      <c r="F67" s="129">
        <f>F20-F45</f>
        <v>323.21329790000004</v>
      </c>
      <c r="G67" s="129">
        <f>G20-G45</f>
        <v>-1761.318771000002</v>
      </c>
      <c r="H67" s="129">
        <f>H20-H45</f>
        <v>0</v>
      </c>
      <c r="I67" s="128">
        <f>I20-I45</f>
        <v>1044.1809999999987</v>
      </c>
      <c r="J67" s="128">
        <f>J20-J45</f>
        <v>6.030973770000003</v>
      </c>
      <c r="K67" s="128">
        <f>K20-K45</f>
        <v>33.16417835</v>
      </c>
      <c r="L67" s="128">
        <f>L20-L45</f>
        <v>10.812902999999892</v>
      </c>
      <c r="M67" s="128">
        <f>SUM(C67:L67)</f>
        <v>-18830.02387223</v>
      </c>
      <c r="N67" s="128">
        <f>N20-N45</f>
        <v>-1.999995220103301E-06</v>
      </c>
      <c r="O67" s="128">
        <f>O20-O45</f>
        <v>-18830.023874230013</v>
      </c>
      <c r="P67" s="128">
        <f>P20-P45</f>
        <v>765.859</v>
      </c>
      <c r="Q67" s="130">
        <f>Q20-Q45</f>
        <v>-18064.164874230017</v>
      </c>
      <c r="R67" s="131">
        <f>Q67/$Q$11*100</f>
        <v>-1.6693001713484406</v>
      </c>
    </row>
    <row r="68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Ioana</cp:lastModifiedBy>
  <cp:lastPrinted>2020-04-23T12:54:29Z</cp:lastPrinted>
  <dcterms:created xsi:type="dcterms:W3CDTF">2020-04-23T12:43:49Z</dcterms:created>
  <dcterms:modified xsi:type="dcterms:W3CDTF">2020-04-26T22:56:39Z</dcterms:modified>
  <cp:category/>
  <cp:version/>
  <cp:contentType/>
  <cp:contentStatus/>
</cp:coreProperties>
</file>