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bgc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'bgc 2014'!$8:$16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'bgc 2014'!$C$3:$S$62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</authors>
  <commentList>
    <comment ref="O62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G32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2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F51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G51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51" authorId="2">
      <text>
        <r>
          <rPr>
            <sz val="9"/>
            <color indexed="10"/>
            <rFont val="Tahoma"/>
            <family val="2"/>
          </rPr>
          <t>+ 
 deduceri ANAF</t>
        </r>
      </text>
    </comment>
  </commentList>
</comments>
</file>

<file path=xl/sharedStrings.xml><?xml version="1.0" encoding="utf-8"?>
<sst xmlns="http://schemas.openxmlformats.org/spreadsheetml/2006/main" count="111" uniqueCount="102">
  <si>
    <t xml:space="preserve">BUGETUL GENERAL  CONSOLIDAT </t>
  </si>
  <si>
    <t xml:space="preserve">Realizari 01.01 - 30.11.2014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</si>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</sst>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</numFmts>
  <fonts count="9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27" fillId="24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3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95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81" fillId="30" borderId="0" xfId="0" applyNumberFormat="1" applyFont="1" applyFill="1" applyBorder="1" applyAlignment="1" applyProtection="1">
      <alignment horizontal="center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71" fontId="81" fillId="30" borderId="0" xfId="0" applyNumberFormat="1" applyFont="1" applyFill="1" applyBorder="1" applyAlignment="1" applyProtection="1">
      <alignment horizontal="center"/>
      <protection locked="0"/>
    </xf>
    <xf numFmtId="165" fontId="83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6" fontId="83" fillId="30" borderId="0" xfId="0" applyNumberFormat="1" applyFont="1" applyFill="1" applyBorder="1" applyAlignment="1" applyProtection="1">
      <alignment wrapText="1"/>
      <protection locked="0"/>
    </xf>
    <xf numFmtId="168" fontId="84" fillId="30" borderId="0" xfId="0" applyNumberFormat="1" applyFont="1" applyFill="1" applyBorder="1" applyAlignment="1" applyProtection="1">
      <alignment horizontal="center"/>
      <protection locked="0"/>
    </xf>
    <xf numFmtId="3" fontId="80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374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center" vertical="center"/>
    </xf>
    <xf numFmtId="217" fontId="8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30" borderId="21" xfId="374" applyNumberFormat="1" applyFont="1" applyFill="1" applyBorder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166" fontId="75" fillId="30" borderId="0" xfId="0" applyNumberFormat="1" applyFont="1" applyFill="1" applyAlignment="1" applyProtection="1">
      <alignment horizontal="right"/>
      <protection locked="0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</cellXfs>
  <cellStyles count="43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rectificare MFP 3 decembrie  retea ora 12 " xfId="18"/>
    <cellStyle name="1 indent" xfId="19"/>
    <cellStyle name="1 indent 2" xfId="20"/>
    <cellStyle name="1 indent_BGC rectificare MFP 3 decembrie  retea ora 12 " xfId="21"/>
    <cellStyle name="2 indents" xfId="22"/>
    <cellStyle name="2 indents 2" xfId="23"/>
    <cellStyle name="2 indents_BGC rectificare MFP 3 decembrie  retea ora 12 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 indents" xfId="37"/>
    <cellStyle name="3 indents 2" xfId="38"/>
    <cellStyle name="3 indents_BGC rectificare MFP 3 decembrie  retea ora 12 " xfId="39"/>
    <cellStyle name="4 indents" xfId="40"/>
    <cellStyle name="4 indents 2" xfId="41"/>
    <cellStyle name="4 indents_BGC rectificare MFP 3 decembrie  retea ora 12 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 indents" xfId="55"/>
    <cellStyle name="5 indents 2" xfId="56"/>
    <cellStyle name="5 indents_BGC rectificare MFP 3 decembrie  retea ora 12 " xfId="57"/>
    <cellStyle name="60 % - Accent1" xfId="58"/>
    <cellStyle name="60 % - Accent2" xfId="59"/>
    <cellStyle name="60 % - Accent3" xfId="60"/>
    <cellStyle name="60 % - Accent4" xfId="61"/>
    <cellStyle name="60 % - Accent5" xfId="62"/>
    <cellStyle name="60 % - Accent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eia?nnueea" xfId="76"/>
    <cellStyle name="Ãèïåðññûëêà" xfId="77"/>
    <cellStyle name="al_laroux_7_laroux_1_²ðò²Ê´²ÜÎ?_x001F_Normal_laroux_7_laroux_1_²ÜºÈÆø?0*Normal_laroux_7_laroux_1_²ÜºÈÆø (³é³Ýó Ø.)?" xfId="78"/>
    <cellStyle name="Array" xfId="79"/>
    <cellStyle name="Array Enter" xfId="80"/>
    <cellStyle name="Array Enter 2" xfId="81"/>
    <cellStyle name="Array Enter_BGC rectificare MFP 3 decembrie  retea ora 12 " xfId="82"/>
    <cellStyle name="Array_BGC 2014 trim 18 iulie retea si semestru -cu MF tinta 8400" xfId="83"/>
    <cellStyle name="Avertissement" xfId="84"/>
    <cellStyle name="Bad" xfId="85"/>
    <cellStyle name="Body" xfId="86"/>
    <cellStyle name="Bun" xfId="87"/>
    <cellStyle name="Calcul" xfId="88"/>
    <cellStyle name="Calculation" xfId="89"/>
    <cellStyle name="Celkem" xfId="90"/>
    <cellStyle name="Celkem 2" xfId="91"/>
    <cellStyle name="Celkem_BGC rectificare MFP 3 decembrie  retea ora 12 " xfId="92"/>
    <cellStyle name="Cellule liée" xfId="93"/>
    <cellStyle name="Celulă legată" xfId="94"/>
    <cellStyle name="Check Cell" xfId="95"/>
    <cellStyle name="clsAltData" xfId="96"/>
    <cellStyle name="clsAltMRVData" xfId="97"/>
    <cellStyle name="clsBlank" xfId="98"/>
    <cellStyle name="clsBlank 2" xfId="99"/>
    <cellStyle name="clsBlank_BGC rectificare MFP 3 decembrie  retea ora 12 " xfId="100"/>
    <cellStyle name="clsColumnHeader" xfId="101"/>
    <cellStyle name="clsData" xfId="102"/>
    <cellStyle name="clsDefault" xfId="103"/>
    <cellStyle name="clsDefault 2" xfId="104"/>
    <cellStyle name="clsDefault_BGC rectificare MFP 3 decembrie  retea ora 12 " xfId="105"/>
    <cellStyle name="clsFooter" xfId="106"/>
    <cellStyle name="clsIndexTableData" xfId="107"/>
    <cellStyle name="clsIndexTableHdr" xfId="108"/>
    <cellStyle name="clsIndexTableTitle" xfId="109"/>
    <cellStyle name="clsMRVData" xfId="110"/>
    <cellStyle name="clsReportFooter" xfId="111"/>
    <cellStyle name="clsReportHeader" xfId="112"/>
    <cellStyle name="clsRowHeader" xfId="113"/>
    <cellStyle name="clsScale" xfId="114"/>
    <cellStyle name="clsSection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2" xfId="124"/>
    <cellStyle name="Comma 2 2" xfId="125"/>
    <cellStyle name="Comma 2_BGC rectificare MFP 3 decembrie  retea ora 12 " xfId="126"/>
    <cellStyle name="Comma 3" xfId="127"/>
    <cellStyle name="Comma 4" xfId="128"/>
    <cellStyle name="Comma(3)" xfId="129"/>
    <cellStyle name="Comma[mine]" xfId="130"/>
    <cellStyle name="Comma[mine] 2" xfId="131"/>
    <cellStyle name="Comma[mine]_BGC rectificare MFP 3 decembrie  retea ora 12 " xfId="132"/>
    <cellStyle name="Comma0" xfId="133"/>
    <cellStyle name="Comma0 - Style3" xfId="134"/>
    <cellStyle name="Comma0 2" xfId="135"/>
    <cellStyle name="Comma0_040902bgr_bop_active" xfId="136"/>
    <cellStyle name="Commentaire" xfId="137"/>
    <cellStyle name="cucu" xfId="138"/>
    <cellStyle name="Curren - Style3" xfId="139"/>
    <cellStyle name="Curren - Style4" xfId="140"/>
    <cellStyle name="Currency0" xfId="141"/>
    <cellStyle name="Currency0 2" xfId="142"/>
    <cellStyle name="Currency0_BGC rectificare MFP 3 decembrie  retea ora 12 " xfId="143"/>
    <cellStyle name="Date" xfId="144"/>
    <cellStyle name="Date 2" xfId="145"/>
    <cellStyle name="Date_BGC rectificare MFP 3 decembrie  retea ora 12 " xfId="146"/>
    <cellStyle name="Datum" xfId="147"/>
    <cellStyle name="Datum 2" xfId="148"/>
    <cellStyle name="Datum_BGC rectificare MFP 3 decembrie  retea ora 12 " xfId="149"/>
    <cellStyle name="Dezimal [0]_laroux" xfId="150"/>
    <cellStyle name="Dezimal_laroux" xfId="151"/>
    <cellStyle name="Entrée" xfId="152"/>
    <cellStyle name="Eronat" xfId="153"/>
    <cellStyle name="Euro" xfId="154"/>
    <cellStyle name="Euro 2" xfId="155"/>
    <cellStyle name="Euro_BGC rectificare MFP 3 decembrie  retea ora 12 " xfId="156"/>
    <cellStyle name="Excel.Chart" xfId="157"/>
    <cellStyle name="Explanatory Text" xfId="158"/>
    <cellStyle name="Ezres [0]_10mell99" xfId="159"/>
    <cellStyle name="Ezres_10mell99" xfId="160"/>
    <cellStyle name="F2" xfId="161"/>
    <cellStyle name="F3" xfId="162"/>
    <cellStyle name="F4" xfId="163"/>
    <cellStyle name="F5" xfId="164"/>
    <cellStyle name="F5 - Style8" xfId="165"/>
    <cellStyle name="F5_BGC 2014 trim 18 iulie retea si semestru -cu MF tinta 8400" xfId="166"/>
    <cellStyle name="F6" xfId="167"/>
    <cellStyle name="F6 - Style5" xfId="168"/>
    <cellStyle name="F6_BGC 2014 trim 18 iulie retea si semestru -cu MF tinta 8400" xfId="169"/>
    <cellStyle name="F7" xfId="170"/>
    <cellStyle name="F7 - Style7" xfId="171"/>
    <cellStyle name="F7_BGC 2014 trim 18 iulie retea si semestru -cu MF tinta 8400" xfId="172"/>
    <cellStyle name="F8" xfId="173"/>
    <cellStyle name="F8 - Style6" xfId="174"/>
    <cellStyle name="F8_BGC 2014 trim 18 iulie retea si semestru -cu MF tinta 8400" xfId="175"/>
    <cellStyle name="Finanční0" xfId="176"/>
    <cellStyle name="Finanční0 2" xfId="177"/>
    <cellStyle name="Finanční0_BGC rectificare MFP 3 decembrie  retea ora 12 " xfId="178"/>
    <cellStyle name="Finanení0" xfId="179"/>
    <cellStyle name="Finanèní0" xfId="180"/>
    <cellStyle name="Finanení0 2" xfId="181"/>
    <cellStyle name="Finanèní0 2" xfId="182"/>
    <cellStyle name="Finanení0_BGC 2014 trim 18 iulie retea si semestru -cu MF tinta 8400" xfId="183"/>
    <cellStyle name="Finanèní0_BGC 2014 trim 18 iulie retea si semestru -cu MF tinta 8400" xfId="184"/>
    <cellStyle name="Finanení0_BGC rectificare MFP 3 decembrie  retea ora 12 " xfId="185"/>
    <cellStyle name="Finanèní0_BGC rectificare MFP 3 decembrie  retea ora 12 " xfId="186"/>
    <cellStyle name="Fixed" xfId="187"/>
    <cellStyle name="Fixed (0)" xfId="188"/>
    <cellStyle name="Fixed (0) 2" xfId="189"/>
    <cellStyle name="Fixed (0)_BGC rectificare MFP 3 decembrie  retea ora 12 " xfId="190"/>
    <cellStyle name="Fixed (1)" xfId="191"/>
    <cellStyle name="Fixed (1) 2" xfId="192"/>
    <cellStyle name="Fixed (1)_BGC rectificare MFP 3 decembrie  retea ora 12 " xfId="193"/>
    <cellStyle name="Fixed (2)" xfId="194"/>
    <cellStyle name="Fixed (2) 2" xfId="195"/>
    <cellStyle name="Fixed (2)_BGC rectificare MFP 3 decembrie  retea ora 12 " xfId="196"/>
    <cellStyle name="Fixed 2" xfId="197"/>
    <cellStyle name="Fixed_BGC 2014 trim 18 iulie retea si semestru -cu MF tinta 8400" xfId="198"/>
    <cellStyle name="fixed0 - Style4" xfId="199"/>
    <cellStyle name="Fixed1 - Style1" xfId="200"/>
    <cellStyle name="Fixed1 - Style2" xfId="201"/>
    <cellStyle name="Fixed2 - Style2" xfId="202"/>
    <cellStyle name="Good" xfId="203"/>
    <cellStyle name="Grey" xfId="204"/>
    <cellStyle name="Grey 2" xfId="205"/>
    <cellStyle name="Grey_BGC rectificare MFP 3 decembrie  retea ora 12 " xfId="206"/>
    <cellStyle name="Heading 1" xfId="207"/>
    <cellStyle name="Heading 2" xfId="208"/>
    <cellStyle name="Heading 3" xfId="209"/>
    <cellStyle name="Heading 4" xfId="210"/>
    <cellStyle name="Heading1 1" xfId="211"/>
    <cellStyle name="Heading2" xfId="212"/>
    <cellStyle name="Hiperhivatkozás" xfId="213"/>
    <cellStyle name="Hipervínculo_IIF" xfId="214"/>
    <cellStyle name="Hyperlink" xfId="215"/>
    <cellStyle name="Followed Hyperlink" xfId="216"/>
    <cellStyle name="Iau?iue_Eeno1" xfId="217"/>
    <cellStyle name="Ieșire" xfId="218"/>
    <cellStyle name="imf-one decimal" xfId="219"/>
    <cellStyle name="imf-one decimal 2" xfId="220"/>
    <cellStyle name="imf-one decimal_BGC rectificare MFP 3 decembrie  retea ora 12 " xfId="221"/>
    <cellStyle name="imf-zero decimal" xfId="222"/>
    <cellStyle name="imf-zero decimal 2" xfId="223"/>
    <cellStyle name="imf-zero decimal_BGC rectificare MFP 3 decembrie  retea ora 12 " xfId="224"/>
    <cellStyle name="Input" xfId="225"/>
    <cellStyle name="Input [yellow]" xfId="226"/>
    <cellStyle name="Input [yellow] 2" xfId="227"/>
    <cellStyle name="Input [yellow]_BGC rectificare MFP 3 decembrie  retea ora 12 " xfId="228"/>
    <cellStyle name="Input_BGC rectificare MFP 3 decembrie  retea ora 12 " xfId="229"/>
    <cellStyle name="Insatisfaisant" xfId="230"/>
    <cellStyle name="Intrare" xfId="231"/>
    <cellStyle name="Ioe?uaaaoayny aeia?nnueea" xfId="232"/>
    <cellStyle name="Îáû÷íûé_AMD" xfId="233"/>
    <cellStyle name="Îòêðûâàâøàÿñÿ ãèïåðññûëêà" xfId="234"/>
    <cellStyle name="Label" xfId="235"/>
    <cellStyle name="leftli - Style3" xfId="236"/>
    <cellStyle name="Linked Cell" xfId="237"/>
    <cellStyle name="MacroCode" xfId="238"/>
    <cellStyle name="Már látott hiperhivatkozás" xfId="239"/>
    <cellStyle name="Měna0" xfId="240"/>
    <cellStyle name="Měna0 2" xfId="241"/>
    <cellStyle name="Měna0_BGC rectificare MFP 3 decembrie  retea ora 12 " xfId="242"/>
    <cellStyle name="měny_DEFLÁTORY  3q 1998" xfId="243"/>
    <cellStyle name="Millares [0]_11.1.3. bis" xfId="244"/>
    <cellStyle name="Millares_11.1.3. bis" xfId="245"/>
    <cellStyle name="Milliers [0]_Encours - Apr rééch" xfId="246"/>
    <cellStyle name="Milliers_Cash flows projection" xfId="247"/>
    <cellStyle name="Mina0" xfId="248"/>
    <cellStyle name="Mìna0" xfId="249"/>
    <cellStyle name="Mina0 2" xfId="250"/>
    <cellStyle name="Mìna0 2" xfId="251"/>
    <cellStyle name="Mina0_BGC 2014 trim 18 iulie retea si semestru -cu MF tinta 8400" xfId="252"/>
    <cellStyle name="Mìna0_BGC 2014 trim 18 iulie retea si semestru -cu MF tinta 8400" xfId="253"/>
    <cellStyle name="Mina0_BGC rectificare MFP 3 decembrie  retea ora 12 " xfId="254"/>
    <cellStyle name="Mìna0_BGC rectificare MFP 3 decembrie  retea ora 12 " xfId="255"/>
    <cellStyle name="Moneda [0]_11.1.3. bis" xfId="256"/>
    <cellStyle name="Moneda_11.1.3. bis" xfId="257"/>
    <cellStyle name="Monétaire [0]_Encours - Apr rééch" xfId="258"/>
    <cellStyle name="Monétaire_Encours - Apr rééch" xfId="259"/>
    <cellStyle name="Navadno_Slo" xfId="260"/>
    <cellStyle name="Nedefinován" xfId="261"/>
    <cellStyle name="Neutral" xfId="262"/>
    <cellStyle name="Neutre" xfId="263"/>
    <cellStyle name="Neutru" xfId="264"/>
    <cellStyle name="no dec" xfId="265"/>
    <cellStyle name="No-definido" xfId="266"/>
    <cellStyle name="Normaali_CENTRAL" xfId="267"/>
    <cellStyle name="Normal - Modelo1" xfId="268"/>
    <cellStyle name="Normal - Style1" xfId="269"/>
    <cellStyle name="Normal - Style2" xfId="270"/>
    <cellStyle name="Normal - Style3" xfId="271"/>
    <cellStyle name="Normal - Style5" xfId="272"/>
    <cellStyle name="Normal - Style6" xfId="273"/>
    <cellStyle name="Normal - Style7" xfId="274"/>
    <cellStyle name="Normal - Style8" xfId="275"/>
    <cellStyle name="Normal 10" xfId="276"/>
    <cellStyle name="Normal 2" xfId="277"/>
    <cellStyle name="Normal 2 2" xfId="278"/>
    <cellStyle name="Normal 2 3" xfId="279"/>
    <cellStyle name="Normal 2 3 2" xfId="280"/>
    <cellStyle name="Normal 2_BGC rectificare MFP 3 decembrie  retea ora 12 " xfId="281"/>
    <cellStyle name="Normal 3" xfId="282"/>
    <cellStyle name="Normal 4" xfId="283"/>
    <cellStyle name="Normal 5" xfId="284"/>
    <cellStyle name="Normal 5 2" xfId="285"/>
    <cellStyle name="Normal 5_BGC 2014 trim 18 iulie retea si semestru -cu MF tinta 8400" xfId="286"/>
    <cellStyle name="Normal 6" xfId="287"/>
    <cellStyle name="Normal 7" xfId="288"/>
    <cellStyle name="Normal 8" xfId="289"/>
    <cellStyle name="Normal 9" xfId="290"/>
    <cellStyle name="Normal Table" xfId="291"/>
    <cellStyle name="Normal Table 2" xfId="292"/>
    <cellStyle name="Normal Table_BGC rectificare MFP 3 decembrie  retea ora 12 " xfId="293"/>
    <cellStyle name="Normál_10mell99" xfId="294"/>
    <cellStyle name="Normal_realizari.bugete.2005" xfId="295"/>
    <cellStyle name="normálne_HDP-OD~1" xfId="296"/>
    <cellStyle name="normální_agricult_1" xfId="297"/>
    <cellStyle name="Normßl - Style1" xfId="298"/>
    <cellStyle name="Normßl - Style1 2" xfId="299"/>
    <cellStyle name="Normßl - Style1_BGC rectificare MFP 3 decembrie  retea ora 12 " xfId="300"/>
    <cellStyle name="Notă" xfId="301"/>
    <cellStyle name="Note" xfId="302"/>
    <cellStyle name="Ôèíàíñîâûé_Tranche" xfId="303"/>
    <cellStyle name="Output" xfId="304"/>
    <cellStyle name="Pénznem [0]_10mell99" xfId="305"/>
    <cellStyle name="Pénznem_10mell99" xfId="306"/>
    <cellStyle name="Percen - Style1" xfId="307"/>
    <cellStyle name="Percent [2]" xfId="308"/>
    <cellStyle name="Percent [2] 2" xfId="309"/>
    <cellStyle name="Percent [2]_BGC rectificare MFP 3 decembrie  retea ora 12 " xfId="310"/>
    <cellStyle name="Percent 2" xfId="311"/>
    <cellStyle name="Percent 2 2" xfId="312"/>
    <cellStyle name="Percent 2_BGC rectificare MFP 3 decembrie  retea ora 12 " xfId="313"/>
    <cellStyle name="Percent 3" xfId="314"/>
    <cellStyle name="Percent 4" xfId="315"/>
    <cellStyle name="Percent 5" xfId="316"/>
    <cellStyle name="percentage difference" xfId="317"/>
    <cellStyle name="percentage difference 2" xfId="318"/>
    <cellStyle name="percentage difference one decimal" xfId="319"/>
    <cellStyle name="percentage difference one decimal 2" xfId="320"/>
    <cellStyle name="percentage difference one decimal_BGC rectificare MFP 3 decembrie  retea ora 12 " xfId="321"/>
    <cellStyle name="percentage difference zero decimal" xfId="322"/>
    <cellStyle name="percentage difference zero decimal 2" xfId="323"/>
    <cellStyle name="percentage difference zero decimal_BGC rectificare MFP 3 decembrie  retea ora 12 " xfId="324"/>
    <cellStyle name="percentage difference_BGC 2014 trim 18 iulie retea si semestru -cu MF tinta 8400" xfId="325"/>
    <cellStyle name="Pevný" xfId="326"/>
    <cellStyle name="Pevný 2" xfId="327"/>
    <cellStyle name="Pevný_BGC rectificare MFP 3 decembrie  retea ora 12 " xfId="328"/>
    <cellStyle name="Presentation" xfId="329"/>
    <cellStyle name="Presentation 2" xfId="330"/>
    <cellStyle name="Presentation_BGC rectificare MFP 3 decembrie  retea ora 12 " xfId="331"/>
    <cellStyle name="Percent" xfId="332"/>
    <cellStyle name="Publication" xfId="333"/>
    <cellStyle name="Red Text" xfId="334"/>
    <cellStyle name="reduced" xfId="335"/>
    <cellStyle name="s1" xfId="336"/>
    <cellStyle name="Satisfaisant" xfId="337"/>
    <cellStyle name="Currency" xfId="338"/>
    <cellStyle name="Currency [0]" xfId="339"/>
    <cellStyle name="Sortie" xfId="340"/>
    <cellStyle name="Standard_laroux" xfId="341"/>
    <cellStyle name="STYL1 - Style1" xfId="342"/>
    <cellStyle name="Style1" xfId="343"/>
    <cellStyle name="Text" xfId="344"/>
    <cellStyle name="Text 2" xfId="345"/>
    <cellStyle name="Text avertisment" xfId="346"/>
    <cellStyle name="text BoldBlack" xfId="347"/>
    <cellStyle name="text BoldUnderline" xfId="348"/>
    <cellStyle name="text BoldUnderlineER" xfId="349"/>
    <cellStyle name="text BoldUndlnBlack" xfId="350"/>
    <cellStyle name="Text explicativ" xfId="351"/>
    <cellStyle name="text LightGreen" xfId="352"/>
    <cellStyle name="Text_BGC 2014 trim 18 iulie retea si semestru -cu MF tinta 8400" xfId="353"/>
    <cellStyle name="Texte explicatif" xfId="354"/>
    <cellStyle name="Title" xfId="355"/>
    <cellStyle name="Titlu" xfId="356"/>
    <cellStyle name="Titlu 1" xfId="357"/>
    <cellStyle name="Titlu 2" xfId="358"/>
    <cellStyle name="Titlu 3" xfId="359"/>
    <cellStyle name="Titlu 4" xfId="360"/>
    <cellStyle name="Titre" xfId="361"/>
    <cellStyle name="Titre 1" xfId="362"/>
    <cellStyle name="Titre 2" xfId="363"/>
    <cellStyle name="Titre 3" xfId="364"/>
    <cellStyle name="Titre 4" xfId="365"/>
    <cellStyle name="Titre_BGC rectificare MFP 3 decembrie  retea ora 12 " xfId="366"/>
    <cellStyle name="TopGrey" xfId="367"/>
    <cellStyle name="Total" xfId="368"/>
    <cellStyle name="Undefiniert" xfId="369"/>
    <cellStyle name="ux?_x0018_Normal_laroux_7_laroux_1?&quot;Normal_laroux_7_laroux_1_²ðò²Ê´²ÜÎ?_x001F_Normal_laroux_7_laroux_1_²ÜºÈÆø?0*Normal_laro" xfId="370"/>
    <cellStyle name="ux_1_²ÜºÈÆø (³é³Ýó Ø.)?_x0007_!ß&quot;VQ_x0006_?_x0006_?ults?_x0006_$Currency [0]_laroux_5_results_Sheet1?_x001C_Currency [0]_laroux_5_Sheet1?_x0015_Cur" xfId="371"/>
    <cellStyle name="Verificare celulă" xfId="372"/>
    <cellStyle name="Vérification" xfId="373"/>
    <cellStyle name="Comma" xfId="374"/>
    <cellStyle name="Comma [0]" xfId="375"/>
    <cellStyle name="Währung [0]_laroux" xfId="376"/>
    <cellStyle name="Währung_laroux" xfId="377"/>
    <cellStyle name="Warning Text" xfId="378"/>
    <cellStyle name="WebAnchor1" xfId="379"/>
    <cellStyle name="WebAnchor1 2" xfId="380"/>
    <cellStyle name="WebAnchor1_BGC rectificare MFP 3 decembrie  retea ora 12 " xfId="381"/>
    <cellStyle name="WebAnchor2" xfId="382"/>
    <cellStyle name="WebAnchor2 2" xfId="383"/>
    <cellStyle name="WebAnchor2_BGC rectificare MFP 3 decembrie  retea ora 12 " xfId="384"/>
    <cellStyle name="WebAnchor3" xfId="385"/>
    <cellStyle name="WebAnchor3 2" xfId="386"/>
    <cellStyle name="WebAnchor3_BGC rectificare MFP 3 decembrie  retea ora 12 " xfId="387"/>
    <cellStyle name="WebAnchor4" xfId="388"/>
    <cellStyle name="WebAnchor4 2" xfId="389"/>
    <cellStyle name="WebAnchor4_BGC rectificare MFP 3 decembrie  retea ora 12 " xfId="390"/>
    <cellStyle name="WebAnchor5" xfId="391"/>
    <cellStyle name="WebAnchor5 2" xfId="392"/>
    <cellStyle name="WebAnchor5_BGC rectificare MFP 3 decembrie  retea ora 12 " xfId="393"/>
    <cellStyle name="WebAnchor6" xfId="394"/>
    <cellStyle name="WebAnchor6 2" xfId="395"/>
    <cellStyle name="WebAnchor6_BGC rectificare MFP 3 decembrie  retea ora 12 " xfId="396"/>
    <cellStyle name="WebAnchor7" xfId="397"/>
    <cellStyle name="WebAnchor7 2" xfId="398"/>
    <cellStyle name="WebAnchor7_BGC rectificare MFP 3 decembrie  retea ora 12 " xfId="399"/>
    <cellStyle name="Webexclude" xfId="400"/>
    <cellStyle name="Webexclude 2" xfId="401"/>
    <cellStyle name="Webexclude_BGC rectificare MFP 3 decembrie  retea ora 12 " xfId="402"/>
    <cellStyle name="WebFN" xfId="403"/>
    <cellStyle name="WebFN1" xfId="404"/>
    <cellStyle name="WebFN1 2" xfId="405"/>
    <cellStyle name="WebFN1_BGC rectificare MFP 3 decembrie  retea ora 12 " xfId="406"/>
    <cellStyle name="WebFN2" xfId="407"/>
    <cellStyle name="WebFN2 2" xfId="408"/>
    <cellStyle name="WebFN2_BGC rectificare MFP 3 decembrie  retea ora 12 " xfId="409"/>
    <cellStyle name="WebFN3" xfId="410"/>
    <cellStyle name="WebFN3 2" xfId="411"/>
    <cellStyle name="WebFN3_BGC rectificare MFP 3 decembrie  retea ora 12 " xfId="412"/>
    <cellStyle name="WebFN4" xfId="413"/>
    <cellStyle name="WebFN4 2" xfId="414"/>
    <cellStyle name="WebFN4_BGC rectificare MFP 3 decembrie  retea ora 12 " xfId="415"/>
    <cellStyle name="WebHR" xfId="416"/>
    <cellStyle name="WebHR 2" xfId="417"/>
    <cellStyle name="WebHR_BGC rectificare MFP 3 decembrie  retea ora 12 " xfId="418"/>
    <cellStyle name="WebIndent1" xfId="419"/>
    <cellStyle name="WebIndent1 2" xfId="420"/>
    <cellStyle name="WebIndent1_BGC rectificare MFP 3 decembrie  retea ora 12 " xfId="421"/>
    <cellStyle name="WebIndent1wFN3" xfId="422"/>
    <cellStyle name="WebIndent1wFN3 2" xfId="423"/>
    <cellStyle name="WebIndent1wFN3_BGC rectificare MFP 3 decembrie  retea ora 12 " xfId="424"/>
    <cellStyle name="WebIndent2" xfId="425"/>
    <cellStyle name="WebIndent2 2" xfId="426"/>
    <cellStyle name="WebIndent2_BGC rectificare MFP 3 decembrie  retea ora 12 " xfId="427"/>
    <cellStyle name="WebNoBR" xfId="428"/>
    <cellStyle name="WebNoBR 2" xfId="429"/>
    <cellStyle name="WebNoBR_BGC rectificare MFP 3 decembrie  retea ora 12 " xfId="430"/>
    <cellStyle name="Záhlaví 1" xfId="431"/>
    <cellStyle name="Záhlaví 2" xfId="432"/>
    <cellStyle name="zero" xfId="433"/>
    <cellStyle name="ДАТА" xfId="434"/>
    <cellStyle name="Денежный [0]_453" xfId="435"/>
    <cellStyle name="Денежный_453" xfId="436"/>
    <cellStyle name="ЗАГОЛОВОК1" xfId="437"/>
    <cellStyle name="ЗАГОЛОВОК2" xfId="438"/>
    <cellStyle name="ИТОГОВЫЙ" xfId="439"/>
    <cellStyle name="Обычный_02-682" xfId="440"/>
    <cellStyle name="Открывавшаяся гиперссылка_Table_B_1999_2000_2001" xfId="441"/>
    <cellStyle name="ПРОЦЕНТНЫЙ_BOPENGC" xfId="442"/>
    <cellStyle name="ТЕКСТ" xfId="443"/>
    <cellStyle name="Тысячи [0]_Dk98" xfId="444"/>
    <cellStyle name="Тысячи_Dk98" xfId="445"/>
    <cellStyle name="УровеньСтолб_1_Структура державного боргу" xfId="446"/>
    <cellStyle name="УровеньСтрок_1_Структура державного боргу" xfId="447"/>
    <cellStyle name="ФИКСИРОВАННЫЙ" xfId="448"/>
    <cellStyle name="Финансовый [0]_453" xfId="449"/>
    <cellStyle name="Финансовый_1 квартал-уточ.платежі" xfId="4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iscul%20C\Desktop\retea%20on%2010.236.1.89\Executii\executii%202014\11%20noiembrie%202014\bgc%20noiembrie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AT oct 2014 val"/>
      <sheetName val="Sinteza - An 2"/>
      <sheetName val="bgc 2014"/>
      <sheetName val="nov 2014 (in luna)"/>
      <sheetName val="UAT nov 2014"/>
      <sheetName val="progr.%.exec"/>
      <sheetName val=" BGC 2014 retea "/>
      <sheetName val="2013 - 2014 (diferente)"/>
      <sheetName val="2013 - 2014"/>
      <sheetName val="oct  2014 (in luna) val"/>
      <sheetName val="oct 2014 (val)"/>
      <sheetName val=" consolidari nov"/>
      <sheetName val="sep 2014 (val)"/>
      <sheetName val="sep 2014 (in luna)val"/>
      <sheetName val="august 2014 (val)"/>
      <sheetName val="UAT sep 2014 (val)"/>
      <sheetName val="dob_trez"/>
      <sheetName val="SPECIAL_AND"/>
      <sheetName val="CNADN_ex"/>
      <sheetName val="Sinteza - program sem I"/>
      <sheetName val="BGC"/>
      <sheetName val="Sinteza - Anexa executie progam"/>
      <sheetName val="noiembrie  2013 "/>
      <sheetName val="nov2013"/>
      <sheetName val="prog 2014"/>
      <sheetName val="octombrie  2013 Engl"/>
      <sheetName val="SPECIAL_AND (in luna sep)"/>
      <sheetName val="pres (DS)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7"/>
  <sheetViews>
    <sheetView showZeros="0" tabSelected="1" zoomScale="75" zoomScaleNormal="75" zoomScaleSheetLayoutView="55" workbookViewId="0" topLeftCell="A1">
      <pane xSplit="3" ySplit="16" topLeftCell="D29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5" sqref="A5:IV5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0.5742187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27"/>
      <c r="P2" s="127"/>
      <c r="Q2" s="127"/>
      <c r="R2" s="127"/>
      <c r="S2" s="127"/>
    </row>
    <row r="3" spans="3:19" ht="22.5" customHeight="1" outlineLevel="1">
      <c r="C3" s="126" t="s">
        <v>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3:19" ht="15.75" outlineLevel="1">
      <c r="C4" s="132" t="s">
        <v>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ht="15" customHeight="1" outlineLevel="1"/>
    <row r="6" spans="3:19" ht="15.75" customHeight="1" outlineLevel="1">
      <c r="C6" s="15"/>
      <c r="D6" s="15"/>
      <c r="E6" s="15"/>
      <c r="F6" s="16"/>
      <c r="G6" s="17"/>
      <c r="H6" s="16"/>
      <c r="I6" s="16"/>
      <c r="K6" s="15"/>
      <c r="L6" s="15"/>
      <c r="M6" s="15"/>
      <c r="N6" s="15"/>
      <c r="O6" s="15"/>
      <c r="P6" s="15"/>
      <c r="Q6" s="6" t="s">
        <v>2</v>
      </c>
      <c r="R6" s="18">
        <v>674300</v>
      </c>
      <c r="S6" s="15"/>
    </row>
    <row r="7" spans="3:19" ht="15.75" outlineLevel="1">
      <c r="C7" s="3"/>
      <c r="D7" s="19"/>
      <c r="E7" s="20"/>
      <c r="F7" s="21"/>
      <c r="G7" s="21"/>
      <c r="H7" s="21"/>
      <c r="I7" s="21"/>
      <c r="J7" s="15"/>
      <c r="K7" s="2"/>
      <c r="L7" s="2"/>
      <c r="M7" s="2"/>
      <c r="N7" s="11"/>
      <c r="O7" s="20"/>
      <c r="P7" s="22"/>
      <c r="Q7" s="20"/>
      <c r="R7" s="22"/>
      <c r="S7" s="23" t="s">
        <v>3</v>
      </c>
    </row>
    <row r="8" spans="3:19" ht="15.75">
      <c r="C8" s="24"/>
      <c r="D8" s="25" t="s">
        <v>4</v>
      </c>
      <c r="E8" s="25" t="s">
        <v>4</v>
      </c>
      <c r="F8" s="26" t="s">
        <v>4</v>
      </c>
      <c r="G8" s="26" t="s">
        <v>4</v>
      </c>
      <c r="H8" s="26" t="s">
        <v>5</v>
      </c>
      <c r="I8" s="26" t="s">
        <v>6</v>
      </c>
      <c r="J8" s="25" t="s">
        <v>4</v>
      </c>
      <c r="K8" s="25" t="s">
        <v>7</v>
      </c>
      <c r="L8" s="25" t="s">
        <v>8</v>
      </c>
      <c r="M8" s="25" t="s">
        <v>8</v>
      </c>
      <c r="N8" s="27" t="s">
        <v>9</v>
      </c>
      <c r="O8" s="25" t="s">
        <v>10</v>
      </c>
      <c r="P8" s="28" t="s">
        <v>9</v>
      </c>
      <c r="Q8" s="25" t="s">
        <v>11</v>
      </c>
      <c r="R8" s="130" t="s">
        <v>12</v>
      </c>
      <c r="S8" s="130"/>
    </row>
    <row r="9" spans="3:19" ht="15.75">
      <c r="C9" s="22"/>
      <c r="D9" s="29" t="s">
        <v>13</v>
      </c>
      <c r="E9" s="29" t="s">
        <v>14</v>
      </c>
      <c r="F9" s="30" t="s">
        <v>15</v>
      </c>
      <c r="G9" s="30" t="s">
        <v>16</v>
      </c>
      <c r="H9" s="30" t="s">
        <v>17</v>
      </c>
      <c r="I9" s="30" t="s">
        <v>18</v>
      </c>
      <c r="J9" s="29" t="s">
        <v>19</v>
      </c>
      <c r="K9" s="29" t="s">
        <v>18</v>
      </c>
      <c r="L9" s="29" t="s">
        <v>20</v>
      </c>
      <c r="M9" s="29" t="s">
        <v>21</v>
      </c>
      <c r="N9" s="31"/>
      <c r="O9" s="29" t="s">
        <v>22</v>
      </c>
      <c r="P9" s="32" t="s">
        <v>23</v>
      </c>
      <c r="Q9" s="33" t="s">
        <v>24</v>
      </c>
      <c r="R9" s="131"/>
      <c r="S9" s="131"/>
    </row>
    <row r="10" spans="3:19" ht="15.75" customHeight="1">
      <c r="C10" s="34"/>
      <c r="D10" s="29" t="s">
        <v>25</v>
      </c>
      <c r="E10" s="29" t="s">
        <v>26</v>
      </c>
      <c r="F10" s="30" t="s">
        <v>27</v>
      </c>
      <c r="G10" s="30" t="s">
        <v>28</v>
      </c>
      <c r="H10" s="30" t="s">
        <v>29</v>
      </c>
      <c r="I10" s="30" t="s">
        <v>30</v>
      </c>
      <c r="J10" s="29" t="s">
        <v>31</v>
      </c>
      <c r="K10" s="29" t="s">
        <v>32</v>
      </c>
      <c r="L10" s="29" t="s">
        <v>33</v>
      </c>
      <c r="M10" s="29" t="s">
        <v>34</v>
      </c>
      <c r="N10" s="31"/>
      <c r="O10" s="29" t="s">
        <v>35</v>
      </c>
      <c r="P10" s="32" t="s">
        <v>36</v>
      </c>
      <c r="Q10" s="33" t="s">
        <v>37</v>
      </c>
      <c r="R10" s="131"/>
      <c r="S10" s="131"/>
    </row>
    <row r="11" spans="3:19" ht="15.75">
      <c r="C11" s="35"/>
      <c r="D11" s="36"/>
      <c r="E11" s="29" t="s">
        <v>38</v>
      </c>
      <c r="F11" s="30"/>
      <c r="G11" s="30" t="s">
        <v>39</v>
      </c>
      <c r="H11" s="30" t="s">
        <v>40</v>
      </c>
      <c r="I11" s="30"/>
      <c r="J11" s="29" t="s">
        <v>41</v>
      </c>
      <c r="K11" s="29" t="s">
        <v>42</v>
      </c>
      <c r="L11" s="29"/>
      <c r="M11" s="29" t="s">
        <v>43</v>
      </c>
      <c r="N11" s="31"/>
      <c r="O11" s="29" t="s">
        <v>44</v>
      </c>
      <c r="P11" s="31" t="s">
        <v>45</v>
      </c>
      <c r="Q11" s="33" t="s">
        <v>46</v>
      </c>
      <c r="R11" s="131"/>
      <c r="S11" s="131"/>
    </row>
    <row r="12" spans="3:19" ht="15.75">
      <c r="C12" s="20"/>
      <c r="D12" s="2"/>
      <c r="E12" s="29" t="s">
        <v>47</v>
      </c>
      <c r="F12" s="30"/>
      <c r="G12" s="30"/>
      <c r="H12" s="30" t="s">
        <v>48</v>
      </c>
      <c r="I12" s="30"/>
      <c r="J12" s="29" t="s">
        <v>49</v>
      </c>
      <c r="K12" s="29"/>
      <c r="L12" s="29"/>
      <c r="M12" s="29" t="s">
        <v>50</v>
      </c>
      <c r="N12" s="31"/>
      <c r="O12" s="29"/>
      <c r="P12" s="31"/>
      <c r="Q12" s="33"/>
      <c r="R12" s="129" t="s">
        <v>51</v>
      </c>
      <c r="S12" s="128" t="s">
        <v>52</v>
      </c>
    </row>
    <row r="13" spans="3:19" ht="37.5" customHeight="1">
      <c r="C13" s="20"/>
      <c r="D13" s="2"/>
      <c r="E13" s="39"/>
      <c r="F13" s="39"/>
      <c r="G13" s="39"/>
      <c r="H13" s="30" t="s">
        <v>53</v>
      </c>
      <c r="I13" s="30"/>
      <c r="J13" s="40" t="s">
        <v>54</v>
      </c>
      <c r="K13" s="29"/>
      <c r="L13" s="29"/>
      <c r="M13" s="40" t="s">
        <v>55</v>
      </c>
      <c r="N13" s="31"/>
      <c r="O13" s="29"/>
      <c r="P13" s="31"/>
      <c r="Q13" s="33"/>
      <c r="R13" s="129"/>
      <c r="S13" s="128"/>
    </row>
    <row r="14" spans="3:19" ht="37.5" customHeight="1">
      <c r="C14" s="41"/>
      <c r="D14" s="42"/>
      <c r="E14" s="39"/>
      <c r="F14" s="43"/>
      <c r="G14" s="43"/>
      <c r="H14" s="2"/>
      <c r="I14" s="44"/>
      <c r="J14" s="40" t="s">
        <v>54</v>
      </c>
      <c r="K14" s="40"/>
      <c r="L14" s="40"/>
      <c r="N14" s="13"/>
      <c r="O14" s="40"/>
      <c r="P14" s="13"/>
      <c r="Q14" s="45"/>
      <c r="R14" s="129"/>
      <c r="S14" s="128"/>
    </row>
    <row r="15" spans="3:19" ht="21.75" customHeight="1">
      <c r="C15" s="41"/>
      <c r="D15" s="46"/>
      <c r="E15" s="2"/>
      <c r="F15" s="47"/>
      <c r="G15" s="48"/>
      <c r="H15" s="49"/>
      <c r="I15" s="44"/>
      <c r="J15" s="40" t="s">
        <v>56</v>
      </c>
      <c r="K15" s="40"/>
      <c r="L15" s="40"/>
      <c r="M15" s="40"/>
      <c r="N15" s="13"/>
      <c r="O15" s="40"/>
      <c r="P15" s="13"/>
      <c r="Q15" s="45"/>
      <c r="R15" s="37"/>
      <c r="S15" s="38"/>
    </row>
    <row r="16" spans="3:19" ht="12" customHeight="1">
      <c r="C16" s="50"/>
      <c r="D16" s="51"/>
      <c r="E16" s="2"/>
      <c r="F16" s="52"/>
      <c r="G16" s="53"/>
      <c r="H16" s="49"/>
      <c r="I16" s="44"/>
      <c r="J16" s="2" t="s">
        <v>57</v>
      </c>
      <c r="K16" s="54"/>
      <c r="L16" s="40"/>
      <c r="M16" s="40"/>
      <c r="N16" s="13"/>
      <c r="O16" s="40"/>
      <c r="P16" s="13"/>
      <c r="Q16" s="45"/>
      <c r="R16" s="13"/>
      <c r="S16" s="38"/>
    </row>
    <row r="17" spans="3:19" s="60" customFormat="1" ht="30.75" customHeight="1">
      <c r="C17" s="61" t="s">
        <v>58</v>
      </c>
      <c r="D17" s="62">
        <f>D18+D34+D35+D36+D37+D38+D39++D40</f>
        <v>90066.58964700002</v>
      </c>
      <c r="E17" s="63">
        <f>E18+E34+E35+E36+E37+E38+E39</f>
        <v>53106.18317761111</v>
      </c>
      <c r="F17" s="64">
        <f>F18+F34+F35+F38+F39+F36+F37</f>
        <v>47428.040731999994</v>
      </c>
      <c r="G17" s="64">
        <f>G18+G34+G35+G38+G39+G36+G37</f>
        <v>1689.7747219999999</v>
      </c>
      <c r="H17" s="64">
        <f>H18+H34+H35+H38+H39+H36+H37</f>
        <v>20686.142647999997</v>
      </c>
      <c r="I17" s="64">
        <f>I18+I34+I35+I38+I39+I36+I37</f>
        <v>0</v>
      </c>
      <c r="J17" s="65">
        <f>J18+J34+J35+J38+J39+J36+J37</f>
        <v>17432.675743</v>
      </c>
      <c r="K17" s="65">
        <f>K18+K34+K35+K38+K39+K36+K37</f>
        <v>271.01118800000006</v>
      </c>
      <c r="L17" s="65">
        <f>L18+L34+L35+L38+L39+L36+L37</f>
        <v>941.14</v>
      </c>
      <c r="M17" s="63">
        <f>M18+M34+M35+M38+M39+M36+M37</f>
        <v>4448.28037</v>
      </c>
      <c r="N17" s="66">
        <f aca="true" t="shared" si="0" ref="N17:N40">SUM(D17:M17)</f>
        <v>236069.83822761112</v>
      </c>
      <c r="O17" s="63">
        <f>O18+O34+O35+O38+O36</f>
        <v>-40572.34868523</v>
      </c>
      <c r="P17" s="66">
        <f aca="true" t="shared" si="1" ref="P17:P40">N17+O17</f>
        <v>195497.48954238114</v>
      </c>
      <c r="Q17" s="63">
        <f>Q18+Q34+Q35+Q38</f>
        <v>-476.79200000000003</v>
      </c>
      <c r="R17" s="67">
        <f aca="true" t="shared" si="2" ref="R17:R40">P17+Q17</f>
        <v>195020.69754238115</v>
      </c>
      <c r="S17" s="66">
        <f aca="true" t="shared" si="3" ref="S17:S40">R17/$R$6*100</f>
        <v>28.921948323058157</v>
      </c>
    </row>
    <row r="18" spans="1:19" s="72" customFormat="1" ht="18.75" customHeight="1">
      <c r="A18" s="13"/>
      <c r="B18" s="13"/>
      <c r="C18" s="68" t="s">
        <v>59</v>
      </c>
      <c r="D18" s="37">
        <f>D19+D32+D33</f>
        <v>84094.560038</v>
      </c>
      <c r="E18" s="37">
        <f>E19+E32+E33</f>
        <v>44439.016025</v>
      </c>
      <c r="F18" s="69">
        <f>F19+F32+F33</f>
        <v>35247.477732</v>
      </c>
      <c r="G18" s="69">
        <f>G19+G32+G33</f>
        <v>1376.318722</v>
      </c>
      <c r="H18" s="69">
        <f>H19+H32+H33</f>
        <v>17209.315484</v>
      </c>
      <c r="I18" s="69"/>
      <c r="J18" s="37">
        <f>J19+J32+J33</f>
        <v>9912.431438</v>
      </c>
      <c r="K18" s="37"/>
      <c r="L18" s="70">
        <f>L19+L32+L33</f>
        <v>941.14</v>
      </c>
      <c r="M18" s="70">
        <f>M19+M32+M33</f>
        <v>1088.4714000000001</v>
      </c>
      <c r="N18" s="37">
        <f t="shared" si="0"/>
        <v>194308.730839</v>
      </c>
      <c r="O18" s="37">
        <f>O19+O32+O33</f>
        <v>-9984.23565723</v>
      </c>
      <c r="P18" s="70">
        <f t="shared" si="1"/>
        <v>184324.49518177</v>
      </c>
      <c r="Q18" s="37">
        <f>Q19+Q32+Q33</f>
        <v>0</v>
      </c>
      <c r="R18" s="71">
        <f t="shared" si="2"/>
        <v>184324.49518177</v>
      </c>
      <c r="S18" s="70">
        <f t="shared" si="3"/>
        <v>27.33568073287409</v>
      </c>
    </row>
    <row r="19" spans="3:19" ht="28.5" customHeight="1">
      <c r="C19" s="73" t="s">
        <v>60</v>
      </c>
      <c r="D19" s="74">
        <f aca="true" t="shared" si="4" ref="D19:M19">D20+D24+D25+D30+D31</f>
        <v>77913.651</v>
      </c>
      <c r="E19" s="74">
        <f t="shared" si="4"/>
        <v>34789.752090999995</v>
      </c>
      <c r="F19" s="75">
        <f t="shared" si="4"/>
        <v>0</v>
      </c>
      <c r="G19" s="75">
        <f t="shared" si="4"/>
        <v>0.029014</v>
      </c>
      <c r="H19" s="75">
        <f t="shared" si="4"/>
        <v>1517.709</v>
      </c>
      <c r="I19" s="75">
        <f t="shared" si="4"/>
        <v>0</v>
      </c>
      <c r="J19" s="74">
        <f t="shared" si="4"/>
        <v>2087.761723</v>
      </c>
      <c r="K19" s="76">
        <f t="shared" si="4"/>
        <v>0</v>
      </c>
      <c r="L19" s="76">
        <f t="shared" si="4"/>
        <v>0</v>
      </c>
      <c r="M19" s="76">
        <f t="shared" si="4"/>
        <v>0</v>
      </c>
      <c r="N19" s="74">
        <f t="shared" si="0"/>
        <v>116308.90282799999</v>
      </c>
      <c r="O19" s="76">
        <f>O20+O24+O25+O30+O31</f>
        <v>0</v>
      </c>
      <c r="P19" s="74">
        <f t="shared" si="1"/>
        <v>116308.90282799999</v>
      </c>
      <c r="Q19" s="76">
        <f>Q20+Q24+Q25+Q30+Q31</f>
        <v>0</v>
      </c>
      <c r="R19" s="70">
        <f t="shared" si="2"/>
        <v>116308.90282799999</v>
      </c>
      <c r="S19" s="74">
        <f t="shared" si="3"/>
        <v>17.248836249147264</v>
      </c>
    </row>
    <row r="20" spans="3:19" ht="33.75" customHeight="1">
      <c r="C20" s="77" t="s">
        <v>61</v>
      </c>
      <c r="D20" s="74">
        <f aca="true" t="shared" si="5" ref="D20:I20">D21+D22+D23</f>
        <v>20621.72</v>
      </c>
      <c r="E20" s="74">
        <f t="shared" si="5"/>
        <v>14096.458086</v>
      </c>
      <c r="F20" s="75">
        <f t="shared" si="5"/>
        <v>0</v>
      </c>
      <c r="G20" s="75">
        <f t="shared" si="5"/>
        <v>0</v>
      </c>
      <c r="H20" s="75">
        <f t="shared" si="5"/>
        <v>0</v>
      </c>
      <c r="I20" s="75">
        <f t="shared" si="5"/>
        <v>0</v>
      </c>
      <c r="J20" s="76"/>
      <c r="K20" s="76">
        <f>K21+K22+K23</f>
        <v>0</v>
      </c>
      <c r="L20" s="57">
        <f>L21+L22+L23</f>
        <v>0</v>
      </c>
      <c r="M20" s="76">
        <f>M21+M22+M23</f>
        <v>0</v>
      </c>
      <c r="N20" s="74">
        <f t="shared" si="0"/>
        <v>34718.178086</v>
      </c>
      <c r="O20" s="76">
        <f>O21+O22+O23</f>
        <v>0</v>
      </c>
      <c r="P20" s="74">
        <f t="shared" si="1"/>
        <v>34718.178086</v>
      </c>
      <c r="Q20" s="76">
        <f>Q21+Q22+Q23</f>
        <v>0</v>
      </c>
      <c r="R20" s="70">
        <f t="shared" si="2"/>
        <v>34718.178086</v>
      </c>
      <c r="S20" s="74">
        <f t="shared" si="3"/>
        <v>5.148773259083494</v>
      </c>
    </row>
    <row r="21" spans="3:19" ht="22.5" customHeight="1">
      <c r="C21" s="78" t="s">
        <v>62</v>
      </c>
      <c r="D21" s="59">
        <v>12049.44</v>
      </c>
      <c r="E21" s="57">
        <v>46.327</v>
      </c>
      <c r="F21" s="75"/>
      <c r="G21" s="75"/>
      <c r="H21" s="75"/>
      <c r="I21" s="75"/>
      <c r="J21" s="74"/>
      <c r="K21" s="57"/>
      <c r="L21" s="57"/>
      <c r="M21" s="57"/>
      <c r="N21" s="74">
        <f t="shared" si="0"/>
        <v>12095.767</v>
      </c>
      <c r="O21" s="57"/>
      <c r="P21" s="74">
        <f t="shared" si="1"/>
        <v>12095.767</v>
      </c>
      <c r="Q21" s="57"/>
      <c r="R21" s="70">
        <f t="shared" si="2"/>
        <v>12095.767</v>
      </c>
      <c r="S21" s="74">
        <f t="shared" si="3"/>
        <v>1.7938257452172626</v>
      </c>
    </row>
    <row r="22" spans="3:19" ht="30" customHeight="1">
      <c r="C22" s="78" t="s">
        <v>63</v>
      </c>
      <c r="D22" s="57">
        <v>7198.026999999999</v>
      </c>
      <c r="E22" s="57">
        <v>14040.931</v>
      </c>
      <c r="F22" s="58"/>
      <c r="G22" s="58"/>
      <c r="H22" s="58"/>
      <c r="I22" s="58"/>
      <c r="J22" s="74"/>
      <c r="K22" s="57"/>
      <c r="L22" s="57"/>
      <c r="M22" s="57"/>
      <c r="N22" s="74">
        <f t="shared" si="0"/>
        <v>21238.958</v>
      </c>
      <c r="O22" s="57"/>
      <c r="P22" s="74">
        <f t="shared" si="1"/>
        <v>21238.958</v>
      </c>
      <c r="Q22" s="57"/>
      <c r="R22" s="70">
        <f t="shared" si="2"/>
        <v>21238.958</v>
      </c>
      <c r="S22" s="74">
        <f t="shared" si="3"/>
        <v>3.1497787335014085</v>
      </c>
    </row>
    <row r="23" spans="3:19" ht="36" customHeight="1">
      <c r="C23" s="79" t="s">
        <v>64</v>
      </c>
      <c r="D23" s="57">
        <v>1374.2530000000002</v>
      </c>
      <c r="E23" s="57">
        <v>9.200086</v>
      </c>
      <c r="F23" s="58"/>
      <c r="G23" s="58"/>
      <c r="H23" s="58"/>
      <c r="I23" s="58"/>
      <c r="J23" s="74"/>
      <c r="K23" s="57"/>
      <c r="L23" s="57"/>
      <c r="M23" s="57"/>
      <c r="N23" s="74">
        <f t="shared" si="0"/>
        <v>1383.4530860000002</v>
      </c>
      <c r="O23" s="57"/>
      <c r="P23" s="74">
        <f t="shared" si="1"/>
        <v>1383.4530860000002</v>
      </c>
      <c r="Q23" s="57"/>
      <c r="R23" s="70">
        <f t="shared" si="2"/>
        <v>1383.4530860000002</v>
      </c>
      <c r="S23" s="74">
        <f t="shared" si="3"/>
        <v>0.20516878036482283</v>
      </c>
    </row>
    <row r="24" spans="3:19" ht="23.25" customHeight="1">
      <c r="C24" s="77" t="s">
        <v>65</v>
      </c>
      <c r="D24" s="57">
        <v>1658.718</v>
      </c>
      <c r="E24" s="57">
        <v>4286.625</v>
      </c>
      <c r="F24" s="75"/>
      <c r="G24" s="75"/>
      <c r="H24" s="75"/>
      <c r="I24" s="75"/>
      <c r="J24" s="74"/>
      <c r="K24" s="57"/>
      <c r="L24" s="57"/>
      <c r="M24" s="57"/>
      <c r="N24" s="74">
        <f t="shared" si="0"/>
        <v>5945.343</v>
      </c>
      <c r="O24" s="57"/>
      <c r="P24" s="74">
        <f t="shared" si="1"/>
        <v>5945.343</v>
      </c>
      <c r="Q24" s="57"/>
      <c r="R24" s="70">
        <f t="shared" si="2"/>
        <v>5945.343</v>
      </c>
      <c r="S24" s="74">
        <f t="shared" si="3"/>
        <v>0.8817059172475159</v>
      </c>
    </row>
    <row r="25" spans="3:19" ht="36.75" customHeight="1">
      <c r="C25" s="80" t="s">
        <v>66</v>
      </c>
      <c r="D25" s="81">
        <f>SUM(D26:D29)</f>
        <v>55029.92600000001</v>
      </c>
      <c r="E25" s="81">
        <f aca="true" t="shared" si="6" ref="E25:M25">E26+E27+E28+E29</f>
        <v>16256.484005</v>
      </c>
      <c r="F25" s="58">
        <f t="shared" si="6"/>
        <v>0</v>
      </c>
      <c r="G25" s="58">
        <f t="shared" si="6"/>
        <v>0.029014</v>
      </c>
      <c r="H25" s="58">
        <f t="shared" si="6"/>
        <v>1517.709</v>
      </c>
      <c r="I25" s="58">
        <f t="shared" si="6"/>
        <v>0</v>
      </c>
      <c r="J25" s="81">
        <f t="shared" si="6"/>
        <v>1866.274723</v>
      </c>
      <c r="K25" s="57">
        <f t="shared" si="6"/>
        <v>0</v>
      </c>
      <c r="L25" s="57">
        <f t="shared" si="6"/>
        <v>0</v>
      </c>
      <c r="M25" s="57">
        <f t="shared" si="6"/>
        <v>0</v>
      </c>
      <c r="N25" s="74">
        <f t="shared" si="0"/>
        <v>74670.42274200001</v>
      </c>
      <c r="O25" s="57">
        <f>O26+O27+O28</f>
        <v>0</v>
      </c>
      <c r="P25" s="74">
        <f t="shared" si="1"/>
        <v>74670.42274200001</v>
      </c>
      <c r="Q25" s="57">
        <f>Q26+Q27+Q28</f>
        <v>0</v>
      </c>
      <c r="R25" s="70">
        <f t="shared" si="2"/>
        <v>74670.42274200001</v>
      </c>
      <c r="S25" s="74">
        <f t="shared" si="3"/>
        <v>11.073768759009345</v>
      </c>
    </row>
    <row r="26" spans="3:19" ht="25.5" customHeight="1">
      <c r="C26" s="78" t="s">
        <v>67</v>
      </c>
      <c r="D26" s="57">
        <v>32569.121</v>
      </c>
      <c r="E26" s="57">
        <v>15036.329</v>
      </c>
      <c r="F26" s="75"/>
      <c r="G26" s="75"/>
      <c r="H26" s="75"/>
      <c r="I26" s="75"/>
      <c r="J26" s="74"/>
      <c r="K26" s="57"/>
      <c r="L26" s="57"/>
      <c r="M26" s="57"/>
      <c r="N26" s="74">
        <f t="shared" si="0"/>
        <v>47605.45</v>
      </c>
      <c r="O26" s="57"/>
      <c r="P26" s="74">
        <f t="shared" si="1"/>
        <v>47605.45</v>
      </c>
      <c r="Q26" s="57"/>
      <c r="R26" s="70">
        <f t="shared" si="2"/>
        <v>47605.45</v>
      </c>
      <c r="S26" s="74">
        <f t="shared" si="3"/>
        <v>7.059980720747442</v>
      </c>
    </row>
    <row r="27" spans="3:19" ht="20.25" customHeight="1">
      <c r="C27" s="78" t="s">
        <v>68</v>
      </c>
      <c r="D27" s="57">
        <v>20890.69</v>
      </c>
      <c r="E27" s="57"/>
      <c r="F27" s="58"/>
      <c r="G27" s="58"/>
      <c r="H27" s="58"/>
      <c r="I27" s="58"/>
      <c r="J27" s="82">
        <v>1242.179505</v>
      </c>
      <c r="K27" s="57"/>
      <c r="L27" s="57"/>
      <c r="M27" s="57"/>
      <c r="N27" s="74">
        <f t="shared" si="0"/>
        <v>22132.869505</v>
      </c>
      <c r="O27" s="57"/>
      <c r="P27" s="74">
        <f t="shared" si="1"/>
        <v>22132.869505</v>
      </c>
      <c r="Q27" s="57"/>
      <c r="R27" s="70">
        <f t="shared" si="2"/>
        <v>22132.869505</v>
      </c>
      <c r="S27" s="74">
        <f t="shared" si="3"/>
        <v>3.2823475463443565</v>
      </c>
    </row>
    <row r="28" spans="3:19" s="83" customFormat="1" ht="36.75" customHeight="1">
      <c r="C28" s="84" t="s">
        <v>69</v>
      </c>
      <c r="D28" s="57">
        <v>898.8</v>
      </c>
      <c r="E28" s="57">
        <v>43.665005</v>
      </c>
      <c r="F28" s="58"/>
      <c r="G28" s="58">
        <v>0</v>
      </c>
      <c r="H28" s="58">
        <v>1517.709</v>
      </c>
      <c r="I28" s="58"/>
      <c r="J28" s="82">
        <v>3.541751</v>
      </c>
      <c r="K28" s="57"/>
      <c r="L28" s="57"/>
      <c r="M28" s="57"/>
      <c r="N28" s="74">
        <f t="shared" si="0"/>
        <v>2463.715756</v>
      </c>
      <c r="O28" s="57"/>
      <c r="P28" s="74">
        <f t="shared" si="1"/>
        <v>2463.715756</v>
      </c>
      <c r="Q28" s="57"/>
      <c r="R28" s="70">
        <f t="shared" si="2"/>
        <v>2463.715756</v>
      </c>
      <c r="S28" s="74">
        <f t="shared" si="3"/>
        <v>0.36537383301201243</v>
      </c>
    </row>
    <row r="29" spans="3:19" ht="58.5" customHeight="1">
      <c r="C29" s="84" t="s">
        <v>70</v>
      </c>
      <c r="D29" s="57">
        <v>671.315</v>
      </c>
      <c r="E29" s="57">
        <v>1176.49</v>
      </c>
      <c r="F29" s="58"/>
      <c r="G29" s="58">
        <v>0.029014</v>
      </c>
      <c r="H29" s="58"/>
      <c r="I29" s="58"/>
      <c r="J29" s="57">
        <v>620.553467</v>
      </c>
      <c r="K29" s="85"/>
      <c r="L29" s="57"/>
      <c r="M29" s="57"/>
      <c r="N29" s="74">
        <f t="shared" si="0"/>
        <v>2468.3874809999998</v>
      </c>
      <c r="O29" s="57"/>
      <c r="P29" s="74">
        <f t="shared" si="1"/>
        <v>2468.3874809999998</v>
      </c>
      <c r="Q29" s="57"/>
      <c r="R29" s="70">
        <f t="shared" si="2"/>
        <v>2468.3874809999998</v>
      </c>
      <c r="S29" s="74">
        <f t="shared" si="3"/>
        <v>0.36606665890553164</v>
      </c>
    </row>
    <row r="30" spans="3:19" ht="36" customHeight="1">
      <c r="C30" s="80" t="s">
        <v>71</v>
      </c>
      <c r="D30" s="57">
        <v>596.557</v>
      </c>
      <c r="E30" s="57">
        <v>0</v>
      </c>
      <c r="F30" s="58"/>
      <c r="G30" s="58"/>
      <c r="H30" s="58"/>
      <c r="I30" s="58"/>
      <c r="J30" s="57">
        <v>0</v>
      </c>
      <c r="K30" s="57"/>
      <c r="L30" s="57"/>
      <c r="M30" s="57"/>
      <c r="N30" s="74">
        <f t="shared" si="0"/>
        <v>596.557</v>
      </c>
      <c r="O30" s="57"/>
      <c r="P30" s="74">
        <f t="shared" si="1"/>
        <v>596.557</v>
      </c>
      <c r="Q30" s="57"/>
      <c r="R30" s="70">
        <f t="shared" si="2"/>
        <v>596.557</v>
      </c>
      <c r="S30" s="74">
        <f t="shared" si="3"/>
        <v>0.08847056206436305</v>
      </c>
    </row>
    <row r="31" spans="3:19" ht="33" customHeight="1">
      <c r="C31" s="86" t="s">
        <v>72</v>
      </c>
      <c r="D31" s="57">
        <v>6.73</v>
      </c>
      <c r="E31" s="57">
        <v>150.185</v>
      </c>
      <c r="F31" s="58"/>
      <c r="G31" s="58"/>
      <c r="H31" s="58"/>
      <c r="I31" s="58"/>
      <c r="J31" s="87">
        <v>221.487</v>
      </c>
      <c r="K31" s="57"/>
      <c r="L31" s="57"/>
      <c r="M31" s="57"/>
      <c r="N31" s="74">
        <f t="shared" si="0"/>
        <v>378.402</v>
      </c>
      <c r="O31" s="57"/>
      <c r="P31" s="74">
        <f t="shared" si="1"/>
        <v>378.402</v>
      </c>
      <c r="Q31" s="57"/>
      <c r="R31" s="70">
        <f t="shared" si="2"/>
        <v>378.402</v>
      </c>
      <c r="S31" s="74">
        <f t="shared" si="3"/>
        <v>0.05611775174254783</v>
      </c>
    </row>
    <row r="32" spans="3:19" ht="27.75" customHeight="1">
      <c r="C32" s="88" t="s">
        <v>73</v>
      </c>
      <c r="D32" s="57">
        <v>158.753</v>
      </c>
      <c r="E32" s="57"/>
      <c r="F32" s="58">
        <v>35146.936732</v>
      </c>
      <c r="G32" s="58">
        <v>1366.751816</v>
      </c>
      <c r="H32" s="58">
        <v>15676.98</v>
      </c>
      <c r="I32" s="58"/>
      <c r="J32" s="57">
        <v>10.905728</v>
      </c>
      <c r="K32" s="57"/>
      <c r="L32" s="57"/>
      <c r="M32" s="57"/>
      <c r="N32" s="74">
        <f t="shared" si="0"/>
        <v>52360.327275999996</v>
      </c>
      <c r="O32" s="89">
        <v>-267.59707499999996</v>
      </c>
      <c r="P32" s="74">
        <f t="shared" si="1"/>
        <v>52092.730201</v>
      </c>
      <c r="Q32" s="57"/>
      <c r="R32" s="70">
        <f t="shared" si="2"/>
        <v>52092.730201</v>
      </c>
      <c r="S32" s="74">
        <f t="shared" si="3"/>
        <v>7.725453092243809</v>
      </c>
    </row>
    <row r="33" spans="3:19" ht="27" customHeight="1">
      <c r="C33" s="90" t="s">
        <v>74</v>
      </c>
      <c r="D33" s="55">
        <v>6022.156038</v>
      </c>
      <c r="E33" s="57">
        <v>9649.263934</v>
      </c>
      <c r="F33" s="58">
        <v>100.541</v>
      </c>
      <c r="G33" s="58">
        <v>9.537892</v>
      </c>
      <c r="H33" s="58">
        <v>14.626484</v>
      </c>
      <c r="I33" s="58"/>
      <c r="J33" s="57">
        <v>7813.763987</v>
      </c>
      <c r="K33" s="91"/>
      <c r="L33" s="57">
        <v>941.14</v>
      </c>
      <c r="M33" s="57">
        <v>1088.4714000000001</v>
      </c>
      <c r="N33" s="74">
        <f t="shared" si="0"/>
        <v>25639.500734999998</v>
      </c>
      <c r="O33" s="89">
        <v>-9716.63858223</v>
      </c>
      <c r="P33" s="74">
        <f t="shared" si="1"/>
        <v>15922.862152769998</v>
      </c>
      <c r="Q33" s="57"/>
      <c r="R33" s="70">
        <f t="shared" si="2"/>
        <v>15922.862152769998</v>
      </c>
      <c r="S33" s="74">
        <f t="shared" si="3"/>
        <v>2.361391391483019</v>
      </c>
    </row>
    <row r="34" spans="3:19" ht="24" customHeight="1">
      <c r="C34" s="92" t="s">
        <v>75</v>
      </c>
      <c r="D34" s="57">
        <v>0</v>
      </c>
      <c r="E34" s="57">
        <v>5312.949703</v>
      </c>
      <c r="F34" s="58">
        <v>12170.812</v>
      </c>
      <c r="G34" s="58">
        <v>275</v>
      </c>
      <c r="H34" s="58">
        <v>3462.864176</v>
      </c>
      <c r="I34" s="58"/>
      <c r="J34" s="57">
        <v>5994.728179</v>
      </c>
      <c r="K34" s="93">
        <v>11.95</v>
      </c>
      <c r="L34" s="57"/>
      <c r="M34" s="59">
        <v>3359.80897</v>
      </c>
      <c r="N34" s="74">
        <f t="shared" si="0"/>
        <v>30588.113028</v>
      </c>
      <c r="O34" s="81">
        <v>-30588.113028</v>
      </c>
      <c r="P34" s="74">
        <f t="shared" si="1"/>
        <v>0</v>
      </c>
      <c r="Q34" s="57"/>
      <c r="R34" s="70">
        <f t="shared" si="2"/>
        <v>0</v>
      </c>
      <c r="S34" s="74">
        <f t="shared" si="3"/>
        <v>0</v>
      </c>
    </row>
    <row r="35" spans="3:19" ht="23.25" customHeight="1">
      <c r="C35" s="92" t="s">
        <v>76</v>
      </c>
      <c r="D35" s="57">
        <v>278.936</v>
      </c>
      <c r="E35" s="57">
        <v>191.79420900000002</v>
      </c>
      <c r="F35" s="58"/>
      <c r="G35" s="58"/>
      <c r="H35" s="58"/>
      <c r="I35" s="58"/>
      <c r="J35" s="57">
        <v>547.955588</v>
      </c>
      <c r="K35" s="91"/>
      <c r="L35" s="57"/>
      <c r="M35" s="57"/>
      <c r="N35" s="74">
        <f t="shared" si="0"/>
        <v>1018.6857970000001</v>
      </c>
      <c r="O35" s="57">
        <f>-'[1] consolidari nov'!F128</f>
        <v>0</v>
      </c>
      <c r="P35" s="74">
        <f t="shared" si="1"/>
        <v>1018.6857970000001</v>
      </c>
      <c r="Q35" s="57"/>
      <c r="R35" s="70">
        <f t="shared" si="2"/>
        <v>1018.6857970000001</v>
      </c>
      <c r="S35" s="74">
        <f t="shared" si="3"/>
        <v>0.15107308275248407</v>
      </c>
    </row>
    <row r="36" spans="3:19" ht="21" customHeight="1">
      <c r="C36" s="92" t="s">
        <v>77</v>
      </c>
      <c r="D36" s="57">
        <v>18.774609</v>
      </c>
      <c r="E36" s="57">
        <v>56.5639116111111</v>
      </c>
      <c r="F36" s="58"/>
      <c r="G36" s="58"/>
      <c r="H36" s="58">
        <v>0</v>
      </c>
      <c r="I36" s="58"/>
      <c r="J36" s="57"/>
      <c r="K36" s="57"/>
      <c r="L36" s="57"/>
      <c r="M36" s="57">
        <v>0</v>
      </c>
      <c r="N36" s="74">
        <f t="shared" si="0"/>
        <v>75.33852061111111</v>
      </c>
      <c r="O36" s="81"/>
      <c r="P36" s="74">
        <f t="shared" si="1"/>
        <v>75.33852061111111</v>
      </c>
      <c r="Q36" s="57"/>
      <c r="R36" s="70">
        <f t="shared" si="2"/>
        <v>75.33852061111111</v>
      </c>
      <c r="S36" s="74">
        <f t="shared" si="3"/>
        <v>0.011172848970949296</v>
      </c>
    </row>
    <row r="37" spans="3:19" ht="36" customHeight="1">
      <c r="C37" s="56" t="s">
        <v>78</v>
      </c>
      <c r="D37" s="55">
        <v>4410.008999999999</v>
      </c>
      <c r="E37" s="57">
        <v>3105.859329</v>
      </c>
      <c r="F37" s="57">
        <v>9.751000000000001</v>
      </c>
      <c r="G37" s="57">
        <v>38.455999999999996</v>
      </c>
      <c r="H37" s="57">
        <v>13.962988000000001</v>
      </c>
      <c r="I37" s="58"/>
      <c r="J37" s="57">
        <v>619.284538</v>
      </c>
      <c r="K37" s="57">
        <v>259.0611880000001</v>
      </c>
      <c r="L37" s="57"/>
      <c r="M37" s="57"/>
      <c r="N37" s="74">
        <f t="shared" si="0"/>
        <v>8456.384043</v>
      </c>
      <c r="O37" s="57"/>
      <c r="P37" s="74">
        <f t="shared" si="1"/>
        <v>8456.384043</v>
      </c>
      <c r="Q37" s="57"/>
      <c r="R37" s="70">
        <f t="shared" si="2"/>
        <v>8456.384043</v>
      </c>
      <c r="S37" s="74">
        <f t="shared" si="3"/>
        <v>1.2540981822630877</v>
      </c>
    </row>
    <row r="38" spans="3:19" ht="22.5" customHeight="1">
      <c r="C38" s="92" t="s">
        <v>79</v>
      </c>
      <c r="D38" s="57">
        <v>118.516</v>
      </c>
      <c r="E38" s="57"/>
      <c r="F38" s="58"/>
      <c r="G38" s="58"/>
      <c r="H38" s="58"/>
      <c r="I38" s="58"/>
      <c r="J38" s="57">
        <v>358.276</v>
      </c>
      <c r="K38" s="57"/>
      <c r="L38" s="57"/>
      <c r="M38" s="57"/>
      <c r="N38" s="74">
        <f t="shared" si="0"/>
        <v>476.79200000000003</v>
      </c>
      <c r="O38" s="57"/>
      <c r="P38" s="74">
        <f t="shared" si="1"/>
        <v>476.79200000000003</v>
      </c>
      <c r="Q38" s="57">
        <f>-P38</f>
        <v>-476.79200000000003</v>
      </c>
      <c r="R38" s="94">
        <f t="shared" si="2"/>
        <v>0</v>
      </c>
      <c r="S38" s="74">
        <f t="shared" si="3"/>
        <v>0</v>
      </c>
    </row>
    <row r="39" spans="3:19" ht="36" customHeight="1">
      <c r="C39" s="56" t="s">
        <v>80</v>
      </c>
      <c r="D39" s="57">
        <v>85.706</v>
      </c>
      <c r="E39" s="57"/>
      <c r="F39" s="58"/>
      <c r="G39" s="58">
        <v>0</v>
      </c>
      <c r="H39" s="58"/>
      <c r="I39" s="58"/>
      <c r="J39" s="74"/>
      <c r="K39" s="57"/>
      <c r="L39" s="57"/>
      <c r="M39" s="57"/>
      <c r="N39" s="74">
        <f t="shared" si="0"/>
        <v>85.706</v>
      </c>
      <c r="O39" s="57"/>
      <c r="P39" s="74">
        <f t="shared" si="1"/>
        <v>85.706</v>
      </c>
      <c r="Q39" s="57"/>
      <c r="R39" s="94">
        <f t="shared" si="2"/>
        <v>85.706</v>
      </c>
      <c r="S39" s="74">
        <f t="shared" si="3"/>
        <v>0.012710366305798606</v>
      </c>
    </row>
    <row r="40" spans="3:19" ht="50.25" customHeight="1">
      <c r="C40" s="95" t="s">
        <v>81</v>
      </c>
      <c r="D40" s="57">
        <v>1060.088</v>
      </c>
      <c r="E40" s="57"/>
      <c r="F40" s="58"/>
      <c r="G40" s="58"/>
      <c r="H40" s="58"/>
      <c r="I40" s="58"/>
      <c r="J40" s="74"/>
      <c r="K40" s="57"/>
      <c r="L40" s="57"/>
      <c r="M40" s="57"/>
      <c r="N40" s="74">
        <f t="shared" si="0"/>
        <v>1060.088</v>
      </c>
      <c r="O40" s="57"/>
      <c r="P40" s="74">
        <f t="shared" si="1"/>
        <v>1060.088</v>
      </c>
      <c r="Q40" s="57"/>
      <c r="R40" s="94">
        <f t="shared" si="2"/>
        <v>1060.088</v>
      </c>
      <c r="S40" s="74">
        <f t="shared" si="3"/>
        <v>0.1572131098917396</v>
      </c>
    </row>
    <row r="41" spans="3:19" s="72" customFormat="1" ht="30.75" customHeight="1">
      <c r="C41" s="96" t="s">
        <v>82</v>
      </c>
      <c r="D41" s="62">
        <f>D42+D54+D57+D60</f>
        <v>99270.24025799999</v>
      </c>
      <c r="E41" s="62">
        <f aca="true" t="shared" si="7" ref="E41:M41">E42+E54+E57+E60+E61</f>
        <v>51146.58431661111</v>
      </c>
      <c r="F41" s="62">
        <f t="shared" si="7"/>
        <v>47724.3744</v>
      </c>
      <c r="G41" s="62">
        <f t="shared" si="7"/>
        <v>1423.3870000000002</v>
      </c>
      <c r="H41" s="62">
        <f t="shared" si="7"/>
        <v>20996.288999999993</v>
      </c>
      <c r="I41" s="62">
        <f t="shared" si="7"/>
        <v>2.01</v>
      </c>
      <c r="J41" s="62">
        <f t="shared" si="7"/>
        <v>14140.464297</v>
      </c>
      <c r="K41" s="62">
        <f t="shared" si="7"/>
        <v>271.011188</v>
      </c>
      <c r="L41" s="64">
        <f t="shared" si="7"/>
        <v>827.23616019</v>
      </c>
      <c r="M41" s="65">
        <f t="shared" si="7"/>
        <v>4264.657020000001</v>
      </c>
      <c r="N41" s="65">
        <f aca="true" t="shared" si="8" ref="N41:N60">SUM(D41:M41)</f>
        <v>240066.25363980109</v>
      </c>
      <c r="O41" s="62">
        <f>O42+O54+O57+O60+O61</f>
        <v>-40572.32168522999</v>
      </c>
      <c r="P41" s="65">
        <f aca="true" t="shared" si="9" ref="P41:P60">N41+O41</f>
        <v>199493.9319545711</v>
      </c>
      <c r="Q41" s="62">
        <f>Q42+Q54+Q57+Q60+Q61</f>
        <v>-4224.384024000001</v>
      </c>
      <c r="R41" s="97">
        <f aca="true" t="shared" si="10" ref="R41:R57">P41+Q41</f>
        <v>195269.5479305711</v>
      </c>
      <c r="S41" s="65">
        <f aca="true" t="shared" si="11" ref="S41:S60">R41/$R$6*100</f>
        <v>28.958853319082174</v>
      </c>
    </row>
    <row r="42" spans="3:19" ht="19.5" customHeight="1">
      <c r="C42" s="98" t="s">
        <v>83</v>
      </c>
      <c r="D42" s="99">
        <f>SUM(D43:D47)+D53</f>
        <v>95013.149752</v>
      </c>
      <c r="E42" s="37">
        <f aca="true" t="shared" si="12" ref="E42:M42">E43+E44+E45+E46+E47+E53</f>
        <v>43441.09318511111</v>
      </c>
      <c r="F42" s="69">
        <f t="shared" si="12"/>
        <v>47753.0394</v>
      </c>
      <c r="G42" s="69">
        <f t="shared" si="12"/>
        <v>1435.785</v>
      </c>
      <c r="H42" s="69">
        <f t="shared" si="12"/>
        <v>21012.487999999994</v>
      </c>
      <c r="I42" s="69">
        <f t="shared" si="12"/>
        <v>0</v>
      </c>
      <c r="J42" s="37">
        <f t="shared" si="12"/>
        <v>13350.506756</v>
      </c>
      <c r="K42" s="37">
        <f t="shared" si="12"/>
        <v>271.011188</v>
      </c>
      <c r="L42" s="100">
        <f t="shared" si="12"/>
        <v>827.239817</v>
      </c>
      <c r="M42" s="37">
        <f t="shared" si="12"/>
        <v>1136.1040600000001</v>
      </c>
      <c r="N42" s="74">
        <f t="shared" si="8"/>
        <v>224240.41715811111</v>
      </c>
      <c r="O42" s="37">
        <f>O43+O44+O45+O46+O47+O53</f>
        <v>-40449.94726522999</v>
      </c>
      <c r="P42" s="74">
        <f t="shared" si="9"/>
        <v>183790.4698928811</v>
      </c>
      <c r="Q42" s="37">
        <f>Q43+Q44+Q45+Q46+Q47+Q53</f>
        <v>0</v>
      </c>
      <c r="R42" s="94">
        <f t="shared" si="10"/>
        <v>183790.4698928811</v>
      </c>
      <c r="S42" s="74">
        <f t="shared" si="11"/>
        <v>27.25648374505133</v>
      </c>
    </row>
    <row r="43" spans="2:19" ht="23.25" customHeight="1">
      <c r="B43" s="101"/>
      <c r="C43" s="102" t="s">
        <v>84</v>
      </c>
      <c r="D43" s="103">
        <v>18698.042</v>
      </c>
      <c r="E43" s="100">
        <v>17933.057474</v>
      </c>
      <c r="F43" s="75">
        <v>151.564</v>
      </c>
      <c r="G43" s="75">
        <v>87.467</v>
      </c>
      <c r="H43" s="75">
        <v>150.242</v>
      </c>
      <c r="I43" s="75"/>
      <c r="J43" s="100">
        <v>6427.088129</v>
      </c>
      <c r="K43" s="100">
        <v>0</v>
      </c>
      <c r="L43" s="76"/>
      <c r="M43" s="100">
        <v>240.80618</v>
      </c>
      <c r="N43" s="74">
        <f t="shared" si="8"/>
        <v>43688.266783</v>
      </c>
      <c r="O43" s="87"/>
      <c r="P43" s="74">
        <f t="shared" si="9"/>
        <v>43688.266783</v>
      </c>
      <c r="Q43" s="87"/>
      <c r="R43" s="94">
        <f t="shared" si="10"/>
        <v>43688.266783</v>
      </c>
      <c r="S43" s="74">
        <f t="shared" si="11"/>
        <v>6.479054839537297</v>
      </c>
    </row>
    <row r="44" spans="2:19" ht="23.25" customHeight="1">
      <c r="B44" s="101"/>
      <c r="C44" s="102" t="s">
        <v>85</v>
      </c>
      <c r="D44" s="100">
        <v>4205.698</v>
      </c>
      <c r="E44" s="100">
        <v>13848.992324555555</v>
      </c>
      <c r="F44" s="75">
        <v>348.56</v>
      </c>
      <c r="G44" s="75">
        <v>37.052</v>
      </c>
      <c r="H44" s="75">
        <v>19578.708</v>
      </c>
      <c r="I44" s="75">
        <v>0</v>
      </c>
      <c r="J44" s="76">
        <v>4621.425988</v>
      </c>
      <c r="K44" s="76">
        <v>0</v>
      </c>
      <c r="L44" s="76">
        <v>19.398022</v>
      </c>
      <c r="M44" s="76">
        <v>843.56259</v>
      </c>
      <c r="N44" s="74">
        <f t="shared" si="8"/>
        <v>43503.396924555556</v>
      </c>
      <c r="O44" s="81">
        <v>-9660.60369</v>
      </c>
      <c r="P44" s="74">
        <f t="shared" si="9"/>
        <v>33842.79323455556</v>
      </c>
      <c r="Q44" s="87"/>
      <c r="R44" s="94">
        <f t="shared" si="10"/>
        <v>33842.79323455556</v>
      </c>
      <c r="S44" s="74">
        <f t="shared" si="11"/>
        <v>5.018951984955593</v>
      </c>
    </row>
    <row r="45" spans="2:19" ht="17.25" customHeight="1">
      <c r="B45" s="101"/>
      <c r="C45" s="102" t="s">
        <v>86</v>
      </c>
      <c r="D45" s="100">
        <v>8733.047</v>
      </c>
      <c r="E45" s="100">
        <v>637.183123</v>
      </c>
      <c r="F45" s="75">
        <v>7.847</v>
      </c>
      <c r="G45" s="75">
        <v>0.213</v>
      </c>
      <c r="H45" s="75">
        <v>4.081</v>
      </c>
      <c r="I45" s="75">
        <v>0</v>
      </c>
      <c r="J45" s="76">
        <v>3.485348</v>
      </c>
      <c r="K45" s="76">
        <v>0</v>
      </c>
      <c r="L45" s="100">
        <v>807.841795</v>
      </c>
      <c r="M45" s="76">
        <v>51.73529</v>
      </c>
      <c r="N45" s="74">
        <f t="shared" si="8"/>
        <v>10245.433556000002</v>
      </c>
      <c r="O45" s="81">
        <v>-89.52467223</v>
      </c>
      <c r="P45" s="74">
        <f t="shared" si="9"/>
        <v>10155.908883770002</v>
      </c>
      <c r="Q45" s="87"/>
      <c r="R45" s="94">
        <f t="shared" si="10"/>
        <v>10155.908883770002</v>
      </c>
      <c r="S45" s="74">
        <f t="shared" si="11"/>
        <v>1.506141017910426</v>
      </c>
    </row>
    <row r="46" spans="2:19" ht="18.75" customHeight="1">
      <c r="B46" s="101"/>
      <c r="C46" s="102" t="s">
        <v>87</v>
      </c>
      <c r="D46" s="100">
        <v>3453.182</v>
      </c>
      <c r="E46" s="100">
        <v>1906.654</v>
      </c>
      <c r="F46" s="75"/>
      <c r="G46" s="75">
        <v>1.986</v>
      </c>
      <c r="H46" s="75"/>
      <c r="I46" s="75"/>
      <c r="J46" s="76"/>
      <c r="K46" s="100">
        <v>0</v>
      </c>
      <c r="L46" s="94"/>
      <c r="M46" s="100"/>
      <c r="N46" s="74">
        <f t="shared" si="8"/>
        <v>5361.821999999999</v>
      </c>
      <c r="O46" s="87"/>
      <c r="P46" s="74">
        <f t="shared" si="9"/>
        <v>5361.821999999999</v>
      </c>
      <c r="Q46" s="87"/>
      <c r="R46" s="94">
        <f t="shared" si="10"/>
        <v>5361.821999999999</v>
      </c>
      <c r="S46" s="74">
        <f t="shared" si="11"/>
        <v>0.7951686193089127</v>
      </c>
    </row>
    <row r="47" spans="2:19" ht="26.25" customHeight="1">
      <c r="B47" s="101"/>
      <c r="C47" s="104" t="s">
        <v>88</v>
      </c>
      <c r="D47" s="94">
        <f>SUM(D48:D52)</f>
        <v>58519.289752</v>
      </c>
      <c r="E47" s="94">
        <f aca="true" t="shared" si="13" ref="E47:M47">E48+E49+E51+E52+E50</f>
        <v>9115.206263555556</v>
      </c>
      <c r="F47" s="105">
        <f t="shared" si="13"/>
        <v>47245.068400000004</v>
      </c>
      <c r="G47" s="105">
        <f t="shared" si="13"/>
        <v>1309.067</v>
      </c>
      <c r="H47" s="105">
        <f t="shared" si="13"/>
        <v>1279.4569999999999</v>
      </c>
      <c r="I47" s="105">
        <f t="shared" si="13"/>
        <v>0</v>
      </c>
      <c r="J47" s="94">
        <f t="shared" si="13"/>
        <v>2257.274982</v>
      </c>
      <c r="K47" s="94">
        <f t="shared" si="13"/>
        <v>271.011188</v>
      </c>
      <c r="L47" s="94">
        <f t="shared" si="13"/>
        <v>0</v>
      </c>
      <c r="M47" s="94">
        <f t="shared" si="13"/>
        <v>0</v>
      </c>
      <c r="N47" s="74">
        <f t="shared" si="8"/>
        <v>119996.37458555555</v>
      </c>
      <c r="O47" s="94">
        <f>O48+O49+O51+O52+O50</f>
        <v>-29743.533622999996</v>
      </c>
      <c r="P47" s="74">
        <f t="shared" si="9"/>
        <v>90252.84096255555</v>
      </c>
      <c r="Q47" s="94">
        <f>Q48+Q49+Q51+Q52+Q50</f>
        <v>0</v>
      </c>
      <c r="R47" s="94">
        <f t="shared" si="10"/>
        <v>90252.84096255555</v>
      </c>
      <c r="S47" s="74">
        <f t="shared" si="11"/>
        <v>13.384671653945654</v>
      </c>
    </row>
    <row r="48" spans="2:19" ht="32.25" customHeight="1">
      <c r="B48" s="101"/>
      <c r="C48" s="106" t="s">
        <v>89</v>
      </c>
      <c r="D48" s="100">
        <v>26028.190372</v>
      </c>
      <c r="E48" s="76">
        <v>479.2266139999997</v>
      </c>
      <c r="F48" s="107">
        <v>0.072</v>
      </c>
      <c r="G48" s="107">
        <v>305.238</v>
      </c>
      <c r="H48" s="107"/>
      <c r="I48" s="107">
        <v>0</v>
      </c>
      <c r="J48" s="100">
        <v>599.143983</v>
      </c>
      <c r="K48" s="100"/>
      <c r="L48" s="37"/>
      <c r="M48" s="76"/>
      <c r="N48" s="74">
        <f t="shared" si="8"/>
        <v>27411.870969000003</v>
      </c>
      <c r="O48" s="81">
        <v>-26468.741341999994</v>
      </c>
      <c r="P48" s="74">
        <f t="shared" si="9"/>
        <v>943.1296270000094</v>
      </c>
      <c r="Q48" s="87"/>
      <c r="R48" s="94">
        <f t="shared" si="10"/>
        <v>943.1296270000094</v>
      </c>
      <c r="S48" s="74">
        <f t="shared" si="11"/>
        <v>0.13986795595432439</v>
      </c>
    </row>
    <row r="49" spans="2:19" ht="15.75">
      <c r="B49" s="101"/>
      <c r="C49" s="108" t="s">
        <v>90</v>
      </c>
      <c r="D49" s="100">
        <v>9321.322</v>
      </c>
      <c r="E49" s="76">
        <v>512.6030218888889</v>
      </c>
      <c r="F49" s="75">
        <v>0</v>
      </c>
      <c r="G49" s="75">
        <v>0.057</v>
      </c>
      <c r="H49" s="75"/>
      <c r="I49" s="75"/>
      <c r="J49" s="76">
        <v>370.389952</v>
      </c>
      <c r="K49" s="109">
        <v>0.7761879999999999</v>
      </c>
      <c r="L49" s="76"/>
      <c r="M49" s="76"/>
      <c r="N49" s="74">
        <f t="shared" si="8"/>
        <v>10205.148161888888</v>
      </c>
      <c r="O49" s="81">
        <v>-428.85551999999996</v>
      </c>
      <c r="P49" s="74">
        <f t="shared" si="9"/>
        <v>9776.29264188889</v>
      </c>
      <c r="Q49" s="87"/>
      <c r="R49" s="94">
        <f t="shared" si="10"/>
        <v>9776.29264188889</v>
      </c>
      <c r="S49" s="74">
        <f t="shared" si="11"/>
        <v>1.449843191737934</v>
      </c>
    </row>
    <row r="50" spans="2:19" ht="38.25" customHeight="1">
      <c r="B50" s="101"/>
      <c r="C50" s="84" t="s">
        <v>91</v>
      </c>
      <c r="D50" s="100">
        <v>8846.71038</v>
      </c>
      <c r="E50" s="76">
        <v>4489.521248</v>
      </c>
      <c r="F50" s="76">
        <v>14.21</v>
      </c>
      <c r="G50" s="76">
        <v>71.198</v>
      </c>
      <c r="H50" s="76">
        <v>21.185</v>
      </c>
      <c r="I50" s="75"/>
      <c r="J50" s="76">
        <v>842.359308</v>
      </c>
      <c r="K50" s="76">
        <v>270.235</v>
      </c>
      <c r="L50" s="76"/>
      <c r="M50" s="76"/>
      <c r="N50" s="74">
        <f t="shared" si="8"/>
        <v>14555.418936000002</v>
      </c>
      <c r="O50" s="81">
        <v>-2845.9367610000004</v>
      </c>
      <c r="P50" s="74">
        <f t="shared" si="9"/>
        <v>11709.482175000001</v>
      </c>
      <c r="Q50" s="87">
        <v>0</v>
      </c>
      <c r="R50" s="74">
        <f t="shared" si="10"/>
        <v>11709.482175000001</v>
      </c>
      <c r="S50" s="74">
        <f t="shared" si="11"/>
        <v>1.7365389552128134</v>
      </c>
    </row>
    <row r="51" spans="2:19" ht="15.75">
      <c r="B51" s="101"/>
      <c r="C51" s="108" t="s">
        <v>92</v>
      </c>
      <c r="D51" s="100">
        <v>12370.403</v>
      </c>
      <c r="E51" s="76">
        <v>2919.755049</v>
      </c>
      <c r="F51" s="75">
        <v>47230.786400000005</v>
      </c>
      <c r="G51" s="75">
        <v>915.861</v>
      </c>
      <c r="H51" s="75">
        <v>1258.272</v>
      </c>
      <c r="I51" s="75"/>
      <c r="J51" s="76">
        <v>46.353741</v>
      </c>
      <c r="K51" s="76"/>
      <c r="L51" s="76"/>
      <c r="M51" s="76"/>
      <c r="N51" s="74">
        <f t="shared" si="8"/>
        <v>64741.431189999996</v>
      </c>
      <c r="O51" s="87"/>
      <c r="P51" s="74">
        <f t="shared" si="9"/>
        <v>64741.431189999996</v>
      </c>
      <c r="Q51" s="87"/>
      <c r="R51" s="94">
        <f t="shared" si="10"/>
        <v>64741.431189999996</v>
      </c>
      <c r="S51" s="74">
        <f t="shared" si="11"/>
        <v>9.601280022245291</v>
      </c>
    </row>
    <row r="52" spans="2:19" ht="15.75">
      <c r="B52" s="101"/>
      <c r="C52" s="108" t="s">
        <v>93</v>
      </c>
      <c r="D52" s="100">
        <v>1952.664</v>
      </c>
      <c r="E52" s="76">
        <v>714.1003306666668</v>
      </c>
      <c r="F52" s="75">
        <v>0</v>
      </c>
      <c r="G52" s="75">
        <v>16.713</v>
      </c>
      <c r="H52" s="75">
        <v>0</v>
      </c>
      <c r="I52" s="75"/>
      <c r="J52" s="76">
        <v>399.02799799999997</v>
      </c>
      <c r="K52" s="76">
        <v>0</v>
      </c>
      <c r="L52" s="74">
        <v>0</v>
      </c>
      <c r="M52" s="76"/>
      <c r="N52" s="74">
        <f t="shared" si="8"/>
        <v>3082.505328666667</v>
      </c>
      <c r="O52" s="87"/>
      <c r="P52" s="74">
        <f t="shared" si="9"/>
        <v>3082.505328666667</v>
      </c>
      <c r="Q52" s="87"/>
      <c r="R52" s="94">
        <f t="shared" si="10"/>
        <v>3082.505328666667</v>
      </c>
      <c r="S52" s="74">
        <f t="shared" si="11"/>
        <v>0.45714152879529396</v>
      </c>
    </row>
    <row r="53" spans="2:19" s="87" customFormat="1" ht="31.5" customHeight="1">
      <c r="B53" s="110"/>
      <c r="C53" s="111" t="s">
        <v>94</v>
      </c>
      <c r="D53" s="100">
        <v>1403.891</v>
      </c>
      <c r="E53" s="76">
        <v>0</v>
      </c>
      <c r="F53" s="75">
        <v>0</v>
      </c>
      <c r="G53" s="75"/>
      <c r="H53" s="75"/>
      <c r="I53" s="75">
        <v>0</v>
      </c>
      <c r="J53" s="76">
        <v>41.232309</v>
      </c>
      <c r="K53" s="74">
        <v>0</v>
      </c>
      <c r="L53" s="74"/>
      <c r="M53" s="76"/>
      <c r="N53" s="74">
        <f t="shared" si="8"/>
        <v>1445.123309</v>
      </c>
      <c r="O53" s="81">
        <v>-956.2852800000001</v>
      </c>
      <c r="P53" s="74">
        <f t="shared" si="9"/>
        <v>488.838029</v>
      </c>
      <c r="R53" s="94">
        <f t="shared" si="10"/>
        <v>488.838029</v>
      </c>
      <c r="S53" s="74">
        <f t="shared" si="11"/>
        <v>0.07249562939344506</v>
      </c>
    </row>
    <row r="54" spans="2:19" ht="19.5" customHeight="1">
      <c r="B54" s="101"/>
      <c r="C54" s="98" t="s">
        <v>95</v>
      </c>
      <c r="D54" s="74">
        <f>SUM(D55:D56)</f>
        <v>2177.629</v>
      </c>
      <c r="E54" s="74">
        <f aca="true" t="shared" si="14" ref="E54:M54">E55+E56</f>
        <v>6562.761616999999</v>
      </c>
      <c r="F54" s="112">
        <f t="shared" si="14"/>
        <v>2.631</v>
      </c>
      <c r="G54" s="112">
        <f t="shared" si="14"/>
        <v>1.411</v>
      </c>
      <c r="H54" s="112">
        <f t="shared" si="14"/>
        <v>1.784</v>
      </c>
      <c r="I54" s="112">
        <f t="shared" si="14"/>
        <v>2.01</v>
      </c>
      <c r="J54" s="74">
        <f t="shared" si="14"/>
        <v>789.918113</v>
      </c>
      <c r="K54" s="74">
        <f t="shared" si="14"/>
        <v>0</v>
      </c>
      <c r="L54" s="76">
        <f t="shared" si="14"/>
        <v>0</v>
      </c>
      <c r="M54" s="74">
        <f t="shared" si="14"/>
        <v>2685.587</v>
      </c>
      <c r="N54" s="74">
        <f t="shared" si="8"/>
        <v>12223.731729999998</v>
      </c>
      <c r="O54" s="74">
        <f>O55+O56</f>
        <v>-44.1</v>
      </c>
      <c r="P54" s="74">
        <f t="shared" si="9"/>
        <v>12179.631729999997</v>
      </c>
      <c r="Q54" s="87">
        <f>Q55+Q56</f>
        <v>0</v>
      </c>
      <c r="R54" s="94">
        <f t="shared" si="10"/>
        <v>12179.631729999997</v>
      </c>
      <c r="S54" s="74">
        <f t="shared" si="11"/>
        <v>1.806263047604923</v>
      </c>
    </row>
    <row r="55" spans="2:19" ht="19.5" customHeight="1">
      <c r="B55" s="101"/>
      <c r="C55" s="108" t="s">
        <v>96</v>
      </c>
      <c r="D55" s="76">
        <v>1831.915</v>
      </c>
      <c r="E55" s="100">
        <v>6415.410617</v>
      </c>
      <c r="F55" s="75">
        <v>2.631</v>
      </c>
      <c r="G55" s="75">
        <v>1.411</v>
      </c>
      <c r="H55" s="75">
        <v>1.784</v>
      </c>
      <c r="I55" s="75">
        <v>2.01</v>
      </c>
      <c r="J55" s="76">
        <v>789.918113</v>
      </c>
      <c r="K55" s="76">
        <v>0</v>
      </c>
      <c r="L55" s="74">
        <v>0</v>
      </c>
      <c r="M55" s="100">
        <v>2685.587</v>
      </c>
      <c r="N55" s="74">
        <f t="shared" si="8"/>
        <v>11730.666729999997</v>
      </c>
      <c r="O55" s="74">
        <v>-44.1</v>
      </c>
      <c r="P55" s="74">
        <f t="shared" si="9"/>
        <v>11686.566729999997</v>
      </c>
      <c r="Q55" s="87"/>
      <c r="R55" s="94">
        <f t="shared" si="10"/>
        <v>11686.566729999997</v>
      </c>
      <c r="S55" s="74">
        <f t="shared" si="11"/>
        <v>1.7331405502002073</v>
      </c>
    </row>
    <row r="56" spans="2:19" ht="19.5" customHeight="1">
      <c r="B56" s="101"/>
      <c r="C56" s="108" t="s">
        <v>97</v>
      </c>
      <c r="D56" s="76">
        <v>345.714</v>
      </c>
      <c r="E56" s="100">
        <v>147.351</v>
      </c>
      <c r="F56" s="107"/>
      <c r="G56" s="107">
        <v>0</v>
      </c>
      <c r="H56" s="107"/>
      <c r="I56" s="107"/>
      <c r="J56" s="76">
        <v>0</v>
      </c>
      <c r="K56" s="74"/>
      <c r="L56" s="74"/>
      <c r="M56" s="100"/>
      <c r="N56" s="74">
        <f t="shared" si="8"/>
        <v>493.065</v>
      </c>
      <c r="O56" s="87"/>
      <c r="P56" s="74">
        <f t="shared" si="9"/>
        <v>493.065</v>
      </c>
      <c r="Q56" s="87">
        <v>0</v>
      </c>
      <c r="R56" s="94">
        <f t="shared" si="10"/>
        <v>493.065</v>
      </c>
      <c r="S56" s="74">
        <f t="shared" si="11"/>
        <v>0.073122497404716</v>
      </c>
    </row>
    <row r="57" spans="2:19" ht="23.25" customHeight="1">
      <c r="B57" s="101"/>
      <c r="C57" s="98" t="s">
        <v>79</v>
      </c>
      <c r="D57" s="94">
        <f>D58+D59</f>
        <v>2523.7940000000003</v>
      </c>
      <c r="E57" s="94">
        <f>E58+E59</f>
        <v>1322.647295</v>
      </c>
      <c r="F57" s="94">
        <f>F58+F59</f>
        <v>0</v>
      </c>
      <c r="G57" s="94">
        <f>G58+G59</f>
        <v>0</v>
      </c>
      <c r="H57" s="94">
        <f>H58+H59</f>
        <v>0</v>
      </c>
      <c r="I57" s="107"/>
      <c r="J57" s="94">
        <f>J58+J59</f>
        <v>13.251189</v>
      </c>
      <c r="K57" s="74"/>
      <c r="L57" s="74">
        <f>L58+L59</f>
        <v>0</v>
      </c>
      <c r="M57" s="94">
        <f>M58+M59</f>
        <v>442.96596</v>
      </c>
      <c r="N57" s="74">
        <f t="shared" si="8"/>
        <v>4302.658444000001</v>
      </c>
      <c r="O57" s="94">
        <f>O58+O59</f>
        <v>-78.27442</v>
      </c>
      <c r="P57" s="74">
        <f t="shared" si="9"/>
        <v>4224.384024000001</v>
      </c>
      <c r="Q57" s="94">
        <f>Q58+Q59</f>
        <v>-4224.384024000001</v>
      </c>
      <c r="R57" s="94">
        <f t="shared" si="10"/>
        <v>0</v>
      </c>
      <c r="S57" s="74">
        <f t="shared" si="11"/>
        <v>0</v>
      </c>
    </row>
    <row r="58" spans="2:19" ht="15.75">
      <c r="B58" s="101"/>
      <c r="C58" s="113" t="s">
        <v>98</v>
      </c>
      <c r="D58" s="114">
        <v>101.8</v>
      </c>
      <c r="E58" s="100">
        <v>0</v>
      </c>
      <c r="F58" s="107">
        <v>0</v>
      </c>
      <c r="G58" s="107">
        <v>0</v>
      </c>
      <c r="H58" s="107"/>
      <c r="I58" s="107">
        <v>0</v>
      </c>
      <c r="J58" s="100"/>
      <c r="K58" s="74"/>
      <c r="L58" s="74"/>
      <c r="M58" s="100"/>
      <c r="N58" s="115">
        <f t="shared" si="8"/>
        <v>101.8</v>
      </c>
      <c r="O58" s="87"/>
      <c r="P58" s="74">
        <f t="shared" si="9"/>
        <v>101.8</v>
      </c>
      <c r="Q58" s="116">
        <f>-P58</f>
        <v>-101.8</v>
      </c>
      <c r="R58" s="94"/>
      <c r="S58" s="74">
        <f t="shared" si="11"/>
        <v>0</v>
      </c>
    </row>
    <row r="59" spans="2:19" ht="19.5" customHeight="1">
      <c r="B59" s="101"/>
      <c r="C59" s="113" t="s">
        <v>99</v>
      </c>
      <c r="D59" s="100">
        <v>2421.994</v>
      </c>
      <c r="E59" s="100">
        <v>1322.647295</v>
      </c>
      <c r="F59" s="107">
        <v>0</v>
      </c>
      <c r="G59" s="107">
        <v>0</v>
      </c>
      <c r="H59" s="107"/>
      <c r="I59" s="107">
        <v>0</v>
      </c>
      <c r="J59" s="100">
        <v>13.251189</v>
      </c>
      <c r="K59" s="74"/>
      <c r="L59" s="74"/>
      <c r="M59" s="100">
        <v>442.96596</v>
      </c>
      <c r="N59" s="74">
        <f t="shared" si="8"/>
        <v>4200.858444</v>
      </c>
      <c r="O59" s="81">
        <v>-78.27442</v>
      </c>
      <c r="P59" s="74">
        <f t="shared" si="9"/>
        <v>4122.584024000001</v>
      </c>
      <c r="Q59" s="87">
        <f>-P59</f>
        <v>-4122.584024000001</v>
      </c>
      <c r="R59" s="94">
        <f>P59+Q59</f>
        <v>0</v>
      </c>
      <c r="S59" s="74">
        <f t="shared" si="11"/>
        <v>0</v>
      </c>
    </row>
    <row r="60" spans="2:19" ht="34.5" customHeight="1">
      <c r="B60" s="101"/>
      <c r="C60" s="117" t="s">
        <v>100</v>
      </c>
      <c r="D60" s="100">
        <v>-444.332494</v>
      </c>
      <c r="E60" s="100">
        <v>-179.9177805</v>
      </c>
      <c r="F60" s="107">
        <v>-31.296</v>
      </c>
      <c r="G60" s="107">
        <v>-13.809</v>
      </c>
      <c r="H60" s="107">
        <v>-17.983</v>
      </c>
      <c r="I60" s="107">
        <v>0</v>
      </c>
      <c r="J60" s="107">
        <v>-13.211761</v>
      </c>
      <c r="K60" s="74"/>
      <c r="L60" s="118">
        <v>-0.00365681</v>
      </c>
      <c r="M60" s="100"/>
      <c r="N60" s="74">
        <f t="shared" si="8"/>
        <v>-700.55369231</v>
      </c>
      <c r="O60" s="87"/>
      <c r="P60" s="74">
        <f t="shared" si="9"/>
        <v>-700.55369231</v>
      </c>
      <c r="Q60" s="87"/>
      <c r="R60" s="94">
        <f>P60+Q60</f>
        <v>-700.55369231</v>
      </c>
      <c r="S60" s="74">
        <f t="shared" si="11"/>
        <v>-0.10389347357407683</v>
      </c>
    </row>
    <row r="61" spans="3:19" ht="12" customHeight="1">
      <c r="C61" s="117"/>
      <c r="D61" s="118"/>
      <c r="E61" s="100"/>
      <c r="F61" s="107"/>
      <c r="G61" s="107"/>
      <c r="H61" s="107"/>
      <c r="I61" s="107"/>
      <c r="J61" s="37"/>
      <c r="K61" s="74"/>
      <c r="L61" s="100"/>
      <c r="M61" s="100"/>
      <c r="N61" s="74"/>
      <c r="O61" s="87"/>
      <c r="P61" s="74"/>
      <c r="Q61" s="87"/>
      <c r="R61" s="94"/>
      <c r="S61" s="74"/>
    </row>
    <row r="62" spans="3:19" ht="26.25" customHeight="1" thickBot="1">
      <c r="C62" s="119" t="s">
        <v>101</v>
      </c>
      <c r="D62" s="120">
        <f>D17-D41</f>
        <v>-9203.650610999975</v>
      </c>
      <c r="E62" s="120">
        <f>E17-E41</f>
        <v>1959.5988609999986</v>
      </c>
      <c r="F62" s="121">
        <f>F17-F41</f>
        <v>-296.3336680000066</v>
      </c>
      <c r="G62" s="121">
        <f>G17-G41</f>
        <v>266.3877219999997</v>
      </c>
      <c r="H62" s="121">
        <f>H17-H41</f>
        <v>-310.1463519999961</v>
      </c>
      <c r="I62" s="121">
        <f>I17-I41</f>
        <v>-2.01</v>
      </c>
      <c r="J62" s="120">
        <f>J17-J41</f>
        <v>3292.2114459999993</v>
      </c>
      <c r="K62" s="120">
        <f>K17-K41</f>
        <v>0</v>
      </c>
      <c r="L62" s="120">
        <f>L17-L41</f>
        <v>113.90383981000002</v>
      </c>
      <c r="M62" s="120">
        <f>M17-M41</f>
        <v>183.62334999999985</v>
      </c>
      <c r="N62" s="120">
        <f>SUM(D62:M62)</f>
        <v>-3996.415412189981</v>
      </c>
      <c r="O62" s="120">
        <f>O17-O41</f>
        <v>-0.027000000009138603</v>
      </c>
      <c r="P62" s="120">
        <f>P17-P41</f>
        <v>-3996.4424121899647</v>
      </c>
      <c r="Q62" s="120">
        <f>Q17-Q41</f>
        <v>3747.592024000001</v>
      </c>
      <c r="R62" s="120">
        <f>R17-R41</f>
        <v>-248.85038818995235</v>
      </c>
      <c r="S62" s="122">
        <f>R62/$R$6*100</f>
        <v>-0.036904996024017846</v>
      </c>
    </row>
    <row r="63" spans="4:19" ht="19.5" customHeight="1" thickTop="1">
      <c r="D63" s="123"/>
      <c r="E63" s="123"/>
      <c r="F63" s="17"/>
      <c r="G63" s="17"/>
      <c r="H63" s="17"/>
      <c r="I63" s="17"/>
      <c r="J63" s="123"/>
      <c r="K63" s="123"/>
      <c r="L63" s="123"/>
      <c r="M63" s="123"/>
      <c r="N63" s="124"/>
      <c r="O63" s="123"/>
      <c r="P63" s="124"/>
      <c r="Q63" s="123"/>
      <c r="R63" s="124"/>
      <c r="S63" s="125"/>
    </row>
    <row r="64" spans="4:19" ht="19.5" customHeight="1">
      <c r="D64" s="123"/>
      <c r="E64" s="123"/>
      <c r="F64" s="17"/>
      <c r="G64" s="17"/>
      <c r="H64" s="17"/>
      <c r="I64" s="17"/>
      <c r="J64" s="123"/>
      <c r="K64" s="123"/>
      <c r="L64" s="123"/>
      <c r="M64" s="123"/>
      <c r="N64" s="124"/>
      <c r="O64" s="123"/>
      <c r="P64" s="124"/>
      <c r="Q64" s="123"/>
      <c r="R64" s="124"/>
      <c r="S64" s="125"/>
    </row>
    <row r="65" spans="4:19" ht="19.5" customHeight="1">
      <c r="D65" s="123"/>
      <c r="E65" s="123"/>
      <c r="F65" s="17"/>
      <c r="G65" s="17"/>
      <c r="H65" s="17"/>
      <c r="I65" s="17"/>
      <c r="J65" s="123"/>
      <c r="K65" s="123"/>
      <c r="L65" s="123"/>
      <c r="M65" s="123"/>
      <c r="N65" s="124"/>
      <c r="O65" s="123"/>
      <c r="P65" s="124"/>
      <c r="Q65" s="123"/>
      <c r="R65" s="124"/>
      <c r="S65" s="125"/>
    </row>
    <row r="66" spans="4:19" ht="19.5" customHeight="1">
      <c r="D66" s="123"/>
      <c r="E66" s="123"/>
      <c r="F66" s="17"/>
      <c r="G66" s="17"/>
      <c r="H66" s="17"/>
      <c r="I66" s="17"/>
      <c r="J66" s="123"/>
      <c r="K66" s="123"/>
      <c r="L66" s="123"/>
      <c r="M66" s="123"/>
      <c r="N66" s="124"/>
      <c r="O66" s="123"/>
      <c r="P66" s="124"/>
      <c r="Q66" s="123"/>
      <c r="R66" s="124"/>
      <c r="S66" s="125"/>
    </row>
    <row r="67" spans="4:19" ht="19.5" customHeight="1">
      <c r="D67" s="123"/>
      <c r="E67" s="123"/>
      <c r="F67" s="17"/>
      <c r="G67" s="17"/>
      <c r="H67" s="17"/>
      <c r="I67" s="17"/>
      <c r="J67" s="123"/>
      <c r="K67" s="123"/>
      <c r="L67" s="123"/>
      <c r="M67" s="123"/>
      <c r="N67" s="124"/>
      <c r="O67" s="123"/>
      <c r="P67" s="124"/>
      <c r="Q67" s="123"/>
      <c r="R67" s="124"/>
      <c r="S67" s="125"/>
    </row>
  </sheetData>
  <sheetProtection/>
  <mergeCells count="6">
    <mergeCell ref="C3:S3"/>
    <mergeCell ref="O2:S2"/>
    <mergeCell ref="S12:S14"/>
    <mergeCell ref="R12:R14"/>
    <mergeCell ref="R8:S11"/>
    <mergeCell ref="C4:S4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5" r:id="rId3"/>
  <headerFooter alignWithMargins="0">
    <oddFooter>&amp;L&amp;D   &amp;T&amp;C&amp;F</oddFooter>
  </headerFooter>
  <rowBreaks count="1" manualBreakCount="1">
    <brk id="40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52392357</cp:lastModifiedBy>
  <cp:lastPrinted>2014-12-23T15:42:34Z</cp:lastPrinted>
  <dcterms:created xsi:type="dcterms:W3CDTF">2014-12-23T15:28:00Z</dcterms:created>
  <dcterms:modified xsi:type="dcterms:W3CDTF">2014-12-23T15:42:36Z</dcterms:modified>
  <cp:category/>
  <cp:version/>
  <cp:contentType/>
  <cp:contentStatus/>
</cp:coreProperties>
</file>