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3250" windowHeight="12555" activeTab="0"/>
  </bookViews>
  <sheets>
    <sheet name="ian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bas1">'[17]data input'!#REF!</definedName>
    <definedName name="___bas2">'[17]data input'!#REF!</definedName>
    <definedName name="___bas3">'[17]data input'!#REF!</definedName>
    <definedName name="___BOP2">'[26]BoP'!#REF!</definedName>
    <definedName name="___CPI98">'[32]REER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'[18]Annual Tables'!#REF!</definedName>
    <definedName name="___PAG2">'[18]Index'!#REF!</definedName>
    <definedName name="___PAG3">'[18]Index'!#REF!</definedName>
    <definedName name="___PAG4">'[18]Index'!#REF!</definedName>
    <definedName name="___PAG5">'[18]Index'!#REF!</definedName>
    <definedName name="___PAG6">'[18]Index'!#REF!</definedName>
    <definedName name="___PPI97">'[32]REER Forecast'!#REF!</definedName>
    <definedName name="___RES2">'[26]RES'!#REF!</definedName>
    <definedName name="___rge1">#REF!</definedName>
    <definedName name="___som1">'[17]data input'!#REF!</definedName>
    <definedName name="___som2">'[17]data input'!#REF!</definedName>
    <definedName name="___som3">'[17]data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'[90]EU2DBase'!#REF!</definedName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_bas1">'[17]data input'!#REF!</definedName>
    <definedName name="__bas2">'[17]data input'!#REF!</definedName>
    <definedName name="__bas3">'[17]data input'!#REF!</definedName>
    <definedName name="__BOP1">#REF!</definedName>
    <definedName name="__BOP2">'[26]BoP'!#REF!</definedName>
    <definedName name="__CPI98">'[32]REER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'[18]Annual Tables'!#REF!</definedName>
    <definedName name="__PAG2">'[18]Index'!#REF!</definedName>
    <definedName name="__PAG3">'[18]Index'!#REF!</definedName>
    <definedName name="__PAG4">'[18]Index'!#REF!</definedName>
    <definedName name="__PAG5">'[18]Index'!#REF!</definedName>
    <definedName name="__PAG6">'[18]Index'!#REF!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'[32]REER Forecast'!#REF!</definedName>
    <definedName name="__prt1">#REF!</definedName>
    <definedName name="__prt2">#REF!</definedName>
    <definedName name="__rep1">#REF!</definedName>
    <definedName name="__rep2">#REF!</definedName>
    <definedName name="__RES2">'[26]RES'!#REF!</definedName>
    <definedName name="__rge1">#REF!</definedName>
    <definedName name="__s92">NA()</definedName>
    <definedName name="__som1">'[17]data input'!#REF!</definedName>
    <definedName name="__som2">'[17]data input'!#REF!</definedName>
    <definedName name="__som3">'[17]data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'[90]EU2DBase'!$C$1:$F$196</definedName>
    <definedName name="__UKR2">'[90]EU2DBase'!$G$1:$U$196</definedName>
    <definedName name="__UKR3">'[90]EU2DBase'!#REF!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'[90]EU2DBase'!$C$1:$F$196</definedName>
    <definedName name="_UKR2">'[90]EU2DBase'!$G$1:$U$196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'[89]Index'!$C$21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'ian 2015'!$9:$16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att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0____Mozambique____Medium_Term_External_Debt__1997_2015">#REF!</definedName>
    <definedName name="Table_10_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1__Armenia___Average_Monthly_Wages_in_the_State_Sector__1994_99__1">'[16]WAGES_old'!$A$1:$F$63</definedName>
    <definedName name="Table_12.__Armenia__Labor_Force__Employment__and_Unemployment__1994_99">'[16]EMPLOY_old'!$A$1:$H$53</definedName>
    <definedName name="Table_12___Armenia__Labor_Force__Employment__and_Unemployment__1994_99">'[16]EMPLOY_old'!$A$1:$H$53</definedName>
    <definedName name="Table_13._Armenia___Employment_in_the_Public_Sector__1994_99">'[16]EMPL_PUBL_old'!$A$1:$F$27</definedName>
    <definedName name="Table_13_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4__Armenia___Budgetary_Sector_Employment__1994_99">'[16]EMPL_BUDG_old'!$A$1:$K$17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'[16]EXPEN_old'!$A$1:$F$25</definedName>
    <definedName name="Table_19_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'[16]TAX_REV_old'!$A$1:$F$24</definedName>
    <definedName name="Table_20__Armenia___Composition_of_Tax_Revenues_in_Consolidated_Government_Budget__1994_99">'[16]TAX_REV_old'!$A$1:$F$24</definedName>
    <definedName name="Table_21._Armenia___Accounts_of_the_Central_Bank__1994_99">'[16]CBANK_old'!$A$1:$U$46</definedName>
    <definedName name="Table_21__Armenia___Accounts_of_the_Central_Bank__1994_99">'[16]CBANK_old'!$A$1:$U$46</definedName>
    <definedName name="Table_22._Armenia___Monetary_Survey__1994_99">'[16]MSURVEY_old'!$A$1:$Q$52</definedName>
    <definedName name="Table_22_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3__Armenia___Commercial_Banks___Interest_Rates_for_Loans_and_Deposits_in_Drams_and_U_S__Dollars__1996_99">'[16]INT_RATES_old'!$A$1:$R$32</definedName>
    <definedName name="Table_24._Armenia___Treasury_Bills__1995_99">'[16]Tbill_old'!$A$1:$U$31</definedName>
    <definedName name="Table_24_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5__Armenia___Quarterly_Balance_of_Payments_and_External_Financing__1995_99">'[16]BOP_Q_OLD'!$A$1:$F$74</definedName>
    <definedName name="Table_26._Armenia___Summary_External_Debt_Data__1995_99">'[16]EXTDEBT_OLD'!$A$1:$F$45</definedName>
    <definedName name="Table_26__Armenia___Summary_External_Debt_Data__1995_99">'[16]EXTDEBT_OLD'!$A$1:$F$45</definedName>
    <definedName name="Table_27.__Armenia___Commodity_Composition_of_Trade__1995_99">'[16]COMP_TRADE'!$A$1:$F$29</definedName>
    <definedName name="Table_27___Armenia___Commodity_Composition_of_Trade__1995_99">'[16]COMP_TRADE'!$A$1:$F$29</definedName>
    <definedName name="Table_28._Armenia___Direction_of_Trade__1995_99">'[16]DOT'!$A$1:$F$66</definedName>
    <definedName name="Table_28__Armenia___Direction_of_Trade__1995_99">'[16]DOT'!$A$1:$F$66</definedName>
    <definedName name="Table_29._Armenia___Incorporatized_and_Partially_Privatized_Enterprises__1994_99">'[16]PRIVATE_OLD'!$A$1:$G$29</definedName>
    <definedName name="Table_29_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'[16]BNKIND_old'!$A$1:$M$16</definedName>
    <definedName name="Table_30__Armenia___Banking_System_Indicators__1997_99">'[16]BNKIND_old'!$A$1:$M$16</definedName>
    <definedName name="Table_31._Armenia___Banking_Sector_Loans__1996_99">'[16]BNKLOANS_old'!$A$1:$O$40</definedName>
    <definedName name="Table_31__Armenia___Banking_Sector_Loans__1996_99">'[16]BNKLOANS_old'!$A$1:$O$40</definedName>
    <definedName name="Table_32._Armenia___Total_Electricity_Generation__Distribution_and_Collection__1994_99">'[16]ELECTR_old'!$A$1:$F$51</definedName>
    <definedName name="Table_32__Armenia___Total_Electricity_Generation__Distribution_and_Collection__1994_99">'[16]ELECTR_old'!$A$1:$F$51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'[16]taxrevSum'!$A$1:$F$52</definedName>
    <definedName name="Table_34_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___Moldova____Monetary_Survey_and_Projections__1994_98_1">#REF!</definedName>
    <definedName name="Table_4_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_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6___Moldova__Balance_of_Payments__1994_98">#REF!</definedName>
    <definedName name="Table_6__Armenia___Production_of_Selected_Industrial_Commodities__1994_99">'[16]INDCOM_old'!$A$1:$L$31</definedName>
    <definedName name="Table_7._Armenia___Consumer_Prices__1994_99">'[16]CPI_old'!$A$1:$I$102</definedName>
    <definedName name="Table_7__Armenia___Consumer_Prices__1994_99">'[16]CPI_old'!$A$1:$I$102</definedName>
    <definedName name="Table_8.__Armenia___Selected_Energy_Prices__1994_99__1">'[16]ENERGY_old'!$A$1:$AF$25</definedName>
    <definedName name="Table_8___Armenia___Selected_Energy_Prices__1994_99__1">'[16]ENERGY_old'!$A$1:$AF$25</definedName>
    <definedName name="Table_9._Armenia___Regulated_Prices_for_Main_Commodities_and_Services__1994_99__1">'[16]MAINCOM_old '!$A$1:$H$20</definedName>
    <definedName name="Table_9_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'ian 2015'!$C$2:$S$68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<sst xmlns="http://schemas.openxmlformats.org/spreadsheetml/2006/main" count="109" uniqueCount="101">
  <si>
    <t xml:space="preserve">BUGETUL GENERAL  CONSOLIDAT </t>
  </si>
  <si>
    <t xml:space="preserve">Realizari  01.01 - 31.01.2015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</si>
  <si>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</si>
  <si>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</si>
  <si>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</si>
  <si>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</si>
  <si>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</si>
  <si>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</si>
  <si>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</si>
  <si>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</si>
  <si>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</si>
  <si>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</si>
  <si>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</si>
  <si>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</si>
  <si>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</si>
  <si>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</si>
  <si>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</si>
  <si>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</si>
  <si>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</si>
  <si>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</si>
  <si>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</si>
  <si>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</si>
  <si>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</si>
  <si>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</si>
  <si>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</si>
  <si>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</si>
  <si>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</si>
  <si>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</si>
  <si>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</si>
  <si>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</si>
  <si>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</si>
  <si>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</si>
  <si>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</si>
  <si>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</si>
  <si>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</si>
  <si>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</si>
  <si>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</si>
  <si>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</si>
  <si>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</si>
  <si>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</si>
  <si>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</si>
  <si>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</si>
  <si>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</si>
  <si>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</si>
  <si>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</si>
  <si>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</si>
  <si>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</si>
  <si>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</si>
  <si>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</si>
  <si>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</si>
  <si>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</si>
  <si>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</si>
  <si>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</si>
  <si>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</si>
  <si>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</si>
  <si>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</si>
  <si>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</si>
  <si>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</si>
  <si>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</si>
  <si>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</si>
  <si>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</si>
  <si>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</si>
  <si>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</si>
  <si>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</si>
  <si>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</si>
  <si>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</si>
  <si>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</si>
  <si>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</si>
  <si>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</si>
  <si>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</si>
  <si>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</si>
  <si>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</si>
  <si>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</si>
  <si>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</si>
  <si>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</si>
  <si>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</si>
  <si>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</si>
  <si>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</si>
  <si>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</si>
  <si>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</si>
  <si>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</si>
  <si>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</si>
  <si>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</si>
  <si>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</si>
  <si>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</si>
  <si>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</si>
  <si>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</si>
  <si>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</si>
  <si>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</si>
  <si>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</si>
  <si>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</si>
  <si>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</si>
  <si>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</si>
  <si>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</si>
  <si>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</si>
  <si>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</si>
  <si>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</si>
  <si>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</si>
  <si>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</si>
  <si>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</si>
  <si>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partial din
venituri 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</si>
</sst>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#,##0.00_);\(#,##0.00\)"/>
  </numFmts>
  <fonts count="8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3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300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71" fontId="81" fillId="30" borderId="0" xfId="0" applyNumberFormat="1" applyFont="1" applyFill="1" applyBorder="1" applyAlignment="1" applyProtection="1">
      <alignment horizont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66" fontId="82" fillId="30" borderId="0" xfId="0" applyNumberFormat="1" applyFont="1" applyFill="1" applyBorder="1" applyAlignment="1" applyProtection="1">
      <alignment wrapText="1"/>
      <protection locked="0"/>
    </xf>
    <xf numFmtId="168" fontId="83" fillId="30" borderId="0" xfId="0" applyNumberFormat="1" applyFont="1" applyFill="1" applyBorder="1" applyAlignment="1" applyProtection="1">
      <alignment horizontal="center"/>
      <protection locked="0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213" fontId="75" fillId="30" borderId="0" xfId="0" applyNumberFormat="1" applyFont="1" applyFill="1" applyBorder="1" applyAlignment="1" applyProtection="1">
      <alignment horizontal="right" wrapText="1" indent="1"/>
      <protection locked="0"/>
    </xf>
    <xf numFmtId="213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>
      <alignment horizontal="right" vertical="center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2" fillId="30" borderId="0" xfId="379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165" fontId="84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justify" wrapText="1"/>
      <protection locked="0"/>
    </xf>
    <xf numFmtId="165" fontId="75" fillId="30" borderId="0" xfId="0" applyNumberFormat="1" applyFont="1" applyFill="1" applyAlignment="1">
      <alignment horizontal="center" vertical="center"/>
    </xf>
    <xf numFmtId="217" fontId="8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center"/>
    </xf>
    <xf numFmtId="4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center" vertical="center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30" borderId="21" xfId="379" applyNumberFormat="1" applyFont="1" applyFill="1" applyBorder="1" applyAlignment="1" applyProtection="1">
      <alignment horizontal="center" vertical="center"/>
      <protection/>
    </xf>
    <xf numFmtId="166" fontId="72" fillId="30" borderId="0" xfId="0" applyNumberFormat="1" applyFont="1" applyFill="1" applyBorder="1" applyAlignment="1" applyProtection="1">
      <alignment horizontal="center"/>
      <protection locked="0"/>
    </xf>
    <xf numFmtId="4" fontId="75" fillId="30" borderId="0" xfId="379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4" fontId="72" fillId="30" borderId="0" xfId="0" applyNumberFormat="1" applyFont="1" applyFill="1" applyBorder="1" applyAlignment="1" applyProtection="1">
      <alignment horizontal="center"/>
      <protection locked="0"/>
    </xf>
    <xf numFmtId="3" fontId="72" fillId="30" borderId="0" xfId="0" applyNumberFormat="1" applyFont="1" applyFill="1" applyBorder="1" applyAlignment="1">
      <alignment horizontal="right" vertical="top" wrapText="1"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2" xfId="125"/>
    <cellStyle name="Comma 2 2" xfId="126"/>
    <cellStyle name="Comma 2_BGC rectificare MFP 3 decembrie  retea ora 12 " xfId="127"/>
    <cellStyle name="Comma 3" xfId="128"/>
    <cellStyle name="Comma 4" xfId="129"/>
    <cellStyle name="Comma(3)" xfId="130"/>
    <cellStyle name="Comma[mine]" xfId="131"/>
    <cellStyle name="Comma[mine] 2" xfId="132"/>
    <cellStyle name="Comma[mine]_BGC 2015 trim 26 ianuarie retea final" xfId="133"/>
    <cellStyle name="Comma0" xfId="134"/>
    <cellStyle name="Comma0 - Style3" xfId="135"/>
    <cellStyle name="Comma0 2" xfId="136"/>
    <cellStyle name="Comma0_040902bgr_bop_active" xfId="137"/>
    <cellStyle name="Commentaire" xfId="138"/>
    <cellStyle name="cucu" xfId="139"/>
    <cellStyle name="Curren - Style3" xfId="140"/>
    <cellStyle name="Curren - Style4" xfId="141"/>
    <cellStyle name="Currency0" xfId="142"/>
    <cellStyle name="Currency0 2" xfId="143"/>
    <cellStyle name="Currency0_BGC 2015 trim 26 ianuarie retea final" xfId="144"/>
    <cellStyle name="Date" xfId="145"/>
    <cellStyle name="Date 2" xfId="146"/>
    <cellStyle name="Date_BGC 2015 trim 26 ianuarie retea final" xfId="147"/>
    <cellStyle name="Datum" xfId="148"/>
    <cellStyle name="Datum 2" xfId="149"/>
    <cellStyle name="Datum_BGC 2015 trim 26 ianuarie retea final" xfId="150"/>
    <cellStyle name="Dezimal [0]_laroux" xfId="151"/>
    <cellStyle name="Dezimal_laroux" xfId="152"/>
    <cellStyle name="Entrée" xfId="153"/>
    <cellStyle name="Eronat" xfId="154"/>
    <cellStyle name="Euro" xfId="155"/>
    <cellStyle name="Euro 2" xfId="156"/>
    <cellStyle name="Euro_BGC 2015 trim 26 ianuarie retea final" xfId="157"/>
    <cellStyle name="Excel.Chart" xfId="158"/>
    <cellStyle name="Explanatory Text" xfId="159"/>
    <cellStyle name="Ezres [0]_10mell99" xfId="160"/>
    <cellStyle name="Ezres_10mell99" xfId="161"/>
    <cellStyle name="F2" xfId="162"/>
    <cellStyle name="F3" xfId="163"/>
    <cellStyle name="F4" xfId="164"/>
    <cellStyle name="F5" xfId="165"/>
    <cellStyle name="F5 - Style8" xfId="166"/>
    <cellStyle name="F5_BGC 2014 trim 18 iulie retea si semestru -cu MF tinta 8400" xfId="167"/>
    <cellStyle name="F6" xfId="168"/>
    <cellStyle name="F6 - Style5" xfId="169"/>
    <cellStyle name="F6_BGC 2014 trim 18 iulie retea si semestru -cu MF tinta 8400" xfId="170"/>
    <cellStyle name="F7" xfId="171"/>
    <cellStyle name="F7 - Style7" xfId="172"/>
    <cellStyle name="F7_BGC 2014 trim 18 iulie retea si semestru -cu MF tinta 8400" xfId="173"/>
    <cellStyle name="F8" xfId="174"/>
    <cellStyle name="F8 - Style6" xfId="175"/>
    <cellStyle name="F8_BGC 2014 trim 18 iulie retea si semestru -cu MF tinta 8400" xfId="176"/>
    <cellStyle name="Finanční0" xfId="177"/>
    <cellStyle name="Finanční0 2" xfId="178"/>
    <cellStyle name="Finanční0_BGC 2015 trim 26 ianuarie retea final" xfId="179"/>
    <cellStyle name="Finanení0" xfId="180"/>
    <cellStyle name="Finanèní0" xfId="181"/>
    <cellStyle name="Finanení0 2" xfId="182"/>
    <cellStyle name="Finanèní0 2" xfId="183"/>
    <cellStyle name="Finanení0_BGC 2014 trim 18 iulie retea si semestru -cu MF tinta 8400" xfId="184"/>
    <cellStyle name="Finanèní0_BGC 2014 trim 18 iulie retea si semestru -cu MF tinta 8400" xfId="185"/>
    <cellStyle name="Finanení0_BGC 2015 trim 26 ianuarie retea final" xfId="186"/>
    <cellStyle name="Finanèní0_BGC 2015 trim 26 ianuarie retea final" xfId="187"/>
    <cellStyle name="Finanení0_BGC rectificare MFP 3 decembrie  retea ora 12 " xfId="188"/>
    <cellStyle name="Finanèní0_BGC rectificare MFP 3 decembrie  retea ora 12 " xfId="189"/>
    <cellStyle name="Fixed" xfId="190"/>
    <cellStyle name="Fixed (0)" xfId="191"/>
    <cellStyle name="Fixed (0) 2" xfId="192"/>
    <cellStyle name="Fixed (0)_BGC 2015 trim 26 ianuarie retea final" xfId="193"/>
    <cellStyle name="Fixed (1)" xfId="194"/>
    <cellStyle name="Fixed (1) 2" xfId="195"/>
    <cellStyle name="Fixed (1)_BGC 2015 trim 26 ianuarie retea final" xfId="196"/>
    <cellStyle name="Fixed (2)" xfId="197"/>
    <cellStyle name="Fixed (2) 2" xfId="198"/>
    <cellStyle name="Fixed (2)_BGC 2015 trim 26 ianuarie retea final" xfId="199"/>
    <cellStyle name="Fixed 2" xfId="200"/>
    <cellStyle name="Fixed_BGC 2014 trim 18 iulie retea si semestru -cu MF tinta 8400" xfId="201"/>
    <cellStyle name="fixed0 - Style4" xfId="202"/>
    <cellStyle name="Fixed1 - Style1" xfId="203"/>
    <cellStyle name="Fixed1 - Style2" xfId="204"/>
    <cellStyle name="Fixed2 - Style2" xfId="205"/>
    <cellStyle name="Good" xfId="206"/>
    <cellStyle name="Grey" xfId="207"/>
    <cellStyle name="Grey 2" xfId="208"/>
    <cellStyle name="Grey_BGC 2015 trim 26 ianuarie retea final" xfId="209"/>
    <cellStyle name="Heading 1" xfId="210"/>
    <cellStyle name="Heading 2" xfId="211"/>
    <cellStyle name="Heading 3" xfId="212"/>
    <cellStyle name="Heading 4" xfId="213"/>
    <cellStyle name="Heading1 1" xfId="214"/>
    <cellStyle name="Heading2" xfId="215"/>
    <cellStyle name="Hiperhivatkozás" xfId="216"/>
    <cellStyle name="Hipervínculo_IIF" xfId="217"/>
    <cellStyle name="Hyperlink" xfId="218"/>
    <cellStyle name="Followed Hyperlink" xfId="219"/>
    <cellStyle name="Iau?iue_Eeno1" xfId="220"/>
    <cellStyle name="Ieșire" xfId="221"/>
    <cellStyle name="imf-one decimal" xfId="222"/>
    <cellStyle name="imf-one decimal 2" xfId="223"/>
    <cellStyle name="imf-one decimal_BGC 2015 trim 26 ianuarie retea final" xfId="224"/>
    <cellStyle name="imf-zero decimal" xfId="225"/>
    <cellStyle name="imf-zero decimal 2" xfId="226"/>
    <cellStyle name="imf-zero decimal_BGC 2015 trim 26 ianuarie retea final" xfId="227"/>
    <cellStyle name="Input" xfId="228"/>
    <cellStyle name="Input [yellow]" xfId="229"/>
    <cellStyle name="Input [yellow] 2" xfId="230"/>
    <cellStyle name="Input [yellow]_BGC 2015 trim 26 ianuarie retea final" xfId="231"/>
    <cellStyle name="Input_19 zile feb" xfId="232"/>
    <cellStyle name="Insatisfaisant" xfId="233"/>
    <cellStyle name="Intrare" xfId="234"/>
    <cellStyle name="Ioe?uaaaoayny aeia?nnueea" xfId="235"/>
    <cellStyle name="Îáû÷íûé_AMD" xfId="236"/>
    <cellStyle name="Îòêðûâàâøàÿñÿ ãèïåðññûëêà" xfId="237"/>
    <cellStyle name="Label" xfId="238"/>
    <cellStyle name="leftli - Style3" xfId="239"/>
    <cellStyle name="Linked Cell" xfId="240"/>
    <cellStyle name="MacroCode" xfId="241"/>
    <cellStyle name="Már látott hiperhivatkozás" xfId="242"/>
    <cellStyle name="Měna0" xfId="243"/>
    <cellStyle name="Měna0 2" xfId="244"/>
    <cellStyle name="Měna0_BGC 2015 trim 26 ianuarie retea final" xfId="245"/>
    <cellStyle name="měny_DEFLÁTORY  3q 1998" xfId="246"/>
    <cellStyle name="Millares [0]_11.1.3. bis" xfId="247"/>
    <cellStyle name="Millares_11.1.3. bis" xfId="248"/>
    <cellStyle name="Milliers [0]_Encours - Apr rééch" xfId="249"/>
    <cellStyle name="Milliers_Cash flows projection" xfId="250"/>
    <cellStyle name="Mina0" xfId="251"/>
    <cellStyle name="Mìna0" xfId="252"/>
    <cellStyle name="Mina0 2" xfId="253"/>
    <cellStyle name="Mìna0 2" xfId="254"/>
    <cellStyle name="Mina0_BGC 2014 trim 18 iulie retea si semestru -cu MF tinta 8400" xfId="255"/>
    <cellStyle name="Mìna0_BGC 2014 trim 18 iulie retea si semestru -cu MF tinta 8400" xfId="256"/>
    <cellStyle name="Mina0_BGC 2015 trim 26 ianuarie retea final" xfId="257"/>
    <cellStyle name="Mìna0_BGC 2015 trim 26 ianuarie retea final" xfId="258"/>
    <cellStyle name="Mina0_BGC rectificare MFP 3 decembrie  retea ora 12 " xfId="259"/>
    <cellStyle name="Mìna0_BGC rectificare MFP 3 decembrie  retea ora 12 " xfId="260"/>
    <cellStyle name="Moneda [0]_11.1.3. bis" xfId="261"/>
    <cellStyle name="Moneda_11.1.3. bis" xfId="262"/>
    <cellStyle name="Monétaire [0]_Encours - Apr rééch" xfId="263"/>
    <cellStyle name="Monétaire_Encours - Apr rééch" xfId="264"/>
    <cellStyle name="Navadno_Slo" xfId="265"/>
    <cellStyle name="Nedefinován" xfId="266"/>
    <cellStyle name="Neutral" xfId="267"/>
    <cellStyle name="Neutre" xfId="268"/>
    <cellStyle name="Neutru" xfId="269"/>
    <cellStyle name="no dec" xfId="270"/>
    <cellStyle name="No-definido" xfId="271"/>
    <cellStyle name="Normaali_CENTRAL" xfId="272"/>
    <cellStyle name="Normal - Modelo1" xfId="273"/>
    <cellStyle name="Normal - Style1" xfId="274"/>
    <cellStyle name="Normal - Style2" xfId="275"/>
    <cellStyle name="Normal - Style3" xfId="276"/>
    <cellStyle name="Normal - Style5" xfId="277"/>
    <cellStyle name="Normal - Style6" xfId="278"/>
    <cellStyle name="Normal - Style7" xfId="279"/>
    <cellStyle name="Normal - Style8" xfId="280"/>
    <cellStyle name="Normal 10" xfId="281"/>
    <cellStyle name="Normal 2" xfId="282"/>
    <cellStyle name="Normal 2 2" xfId="283"/>
    <cellStyle name="Normal 2 3" xfId="284"/>
    <cellStyle name="Normal 2 3 2" xfId="285"/>
    <cellStyle name="Normal 2_BGC rectificare MFP 3 decembrie  retea ora 12 " xfId="286"/>
    <cellStyle name="Normal 3" xfId="287"/>
    <cellStyle name="Normal 4" xfId="288"/>
    <cellStyle name="Normal 5" xfId="289"/>
    <cellStyle name="Normal 5 2" xfId="290"/>
    <cellStyle name="Normal 5_BGC 2014 trim 18 iulie retea si semestru -cu MF tinta 8400" xfId="291"/>
    <cellStyle name="Normal 6" xfId="292"/>
    <cellStyle name="Normal 7" xfId="293"/>
    <cellStyle name="Normal 8" xfId="294"/>
    <cellStyle name="Normal 9" xfId="295"/>
    <cellStyle name="Normal Table" xfId="296"/>
    <cellStyle name="Normal Table 2" xfId="297"/>
    <cellStyle name="Normal Table_BGC 2015 trim 26 ianuarie retea final" xfId="298"/>
    <cellStyle name="Normál_10mell99" xfId="299"/>
    <cellStyle name="Normal_realizari.bugete.2005" xfId="300"/>
    <cellStyle name="normálne_HDP-OD~1" xfId="301"/>
    <cellStyle name="normální_agricult_1" xfId="302"/>
    <cellStyle name="Normßl - Style1" xfId="303"/>
    <cellStyle name="Normßl - Style1 2" xfId="304"/>
    <cellStyle name="Normßl - Style1_BGC 2015 trim 26 ianuarie retea final" xfId="305"/>
    <cellStyle name="Notă" xfId="306"/>
    <cellStyle name="Note" xfId="307"/>
    <cellStyle name="Ôèíàíñîâûé_Tranche" xfId="308"/>
    <cellStyle name="Output" xfId="309"/>
    <cellStyle name="Pénznem [0]_10mell99" xfId="310"/>
    <cellStyle name="Pénznem_10mell99" xfId="311"/>
    <cellStyle name="Percen - Style1" xfId="312"/>
    <cellStyle name="Percent [2]" xfId="313"/>
    <cellStyle name="Percent [2] 2" xfId="314"/>
    <cellStyle name="Percent [2]_BGC 2015 trim 26 ianuarie retea final" xfId="315"/>
    <cellStyle name="Percent 2" xfId="316"/>
    <cellStyle name="Percent 2 2" xfId="317"/>
    <cellStyle name="Percent 2_BGC rectificare MFP 3 decembrie  retea ora 12 " xfId="318"/>
    <cellStyle name="Percent 3" xfId="319"/>
    <cellStyle name="Percent 4" xfId="320"/>
    <cellStyle name="Percent 5" xfId="321"/>
    <cellStyle name="percentage difference" xfId="322"/>
    <cellStyle name="percentage difference 2" xfId="323"/>
    <cellStyle name="percentage difference one decimal" xfId="324"/>
    <cellStyle name="percentage difference one decimal 2" xfId="325"/>
    <cellStyle name="percentage difference one decimal_BGC 2015 trim 26 ianuarie retea final" xfId="326"/>
    <cellStyle name="percentage difference zero decimal" xfId="327"/>
    <cellStyle name="percentage difference zero decimal 2" xfId="328"/>
    <cellStyle name="percentage difference zero decimal_BGC 2015 trim 26 ianuarie retea final" xfId="329"/>
    <cellStyle name="percentage difference_BGC 2014 trim 18 iulie retea si semestru -cu MF tinta 8400" xfId="330"/>
    <cellStyle name="Pevný" xfId="331"/>
    <cellStyle name="Pevný 2" xfId="332"/>
    <cellStyle name="Pevný_BGC 2015 trim 26 ianuarie retea final" xfId="333"/>
    <cellStyle name="Presentation" xfId="334"/>
    <cellStyle name="Presentation 2" xfId="335"/>
    <cellStyle name="Presentation_BGC 2015 trim 26 ianuarie retea final" xfId="336"/>
    <cellStyle name="Percent" xfId="337"/>
    <cellStyle name="Publication" xfId="338"/>
    <cellStyle name="Red Text" xfId="339"/>
    <cellStyle name="reduced" xfId="340"/>
    <cellStyle name="s1" xfId="341"/>
    <cellStyle name="Satisfaisant" xfId="342"/>
    <cellStyle name="Currency" xfId="343"/>
    <cellStyle name="Currency [0]" xfId="344"/>
    <cellStyle name="Sortie" xfId="345"/>
    <cellStyle name="Standard_laroux" xfId="346"/>
    <cellStyle name="STYL1 - Style1" xfId="347"/>
    <cellStyle name="Style1" xfId="348"/>
    <cellStyle name="Text" xfId="349"/>
    <cellStyle name="Text 2" xfId="350"/>
    <cellStyle name="Text avertisment" xfId="351"/>
    <cellStyle name="text BoldBlack" xfId="352"/>
    <cellStyle name="text BoldUnderline" xfId="353"/>
    <cellStyle name="text BoldUnderlineER" xfId="354"/>
    <cellStyle name="text BoldUndlnBlack" xfId="355"/>
    <cellStyle name="Text explicativ" xfId="356"/>
    <cellStyle name="text LightGreen" xfId="357"/>
    <cellStyle name="Text_BGC 2014 trim 18 iulie retea si semestru -cu MF tinta 8400" xfId="358"/>
    <cellStyle name="Texte explicatif" xfId="359"/>
    <cellStyle name="Title" xfId="360"/>
    <cellStyle name="Titlu" xfId="361"/>
    <cellStyle name="Titlu 1" xfId="362"/>
    <cellStyle name="Titlu 2" xfId="363"/>
    <cellStyle name="Titlu 3" xfId="364"/>
    <cellStyle name="Titlu 4" xfId="365"/>
    <cellStyle name="Titre" xfId="366"/>
    <cellStyle name="Titre 1" xfId="367"/>
    <cellStyle name="Titre 2" xfId="368"/>
    <cellStyle name="Titre 3" xfId="369"/>
    <cellStyle name="Titre 4" xfId="370"/>
    <cellStyle name="Titre_BGC rectificare MFP 3 decembrie  retea ora 12 " xfId="371"/>
    <cellStyle name="TopGrey" xfId="372"/>
    <cellStyle name="Total" xfId="373"/>
    <cellStyle name="Undefiniert" xfId="374"/>
    <cellStyle name="ux?_x0018_Normal_laroux_7_laroux_1?&quot;Normal_laroux_7_laroux_1_²ðò²Ê´²ÜÎ?_x001F_Normal_laroux_7_laroux_1_²ÜºÈÆø?0*Normal_laro" xfId="375"/>
    <cellStyle name="ux_1_²ÜºÈÆø (³é³Ýó Ø.)?_x0007_!ß&quot;VQ_x0006_?_x0006_?ults?_x0006_$Currency [0]_laroux_5_results_Sheet1?_x001C_Currency [0]_laroux_5_Sheet1?_x0015_Cur" xfId="376"/>
    <cellStyle name="Verificare celulă" xfId="377"/>
    <cellStyle name="Vérification" xfId="378"/>
    <cellStyle name="Comma" xfId="379"/>
    <cellStyle name="Comma [0]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247"/>
  <sheetViews>
    <sheetView showZeros="0" tabSelected="1" view="pageBreakPreview" zoomScale="75" zoomScaleNormal="75" zoomScaleSheetLayoutView="75" workbookViewId="0" topLeftCell="A7">
      <selection activeCell="F26" sqref="F26:G26"/>
    </sheetView>
  </sheetViews>
  <sheetFormatPr defaultColWidth="8.8515625" defaultRowHeight="19.5" customHeight="1" outlineLevelRow="1"/>
  <cols>
    <col min="1" max="2" width="3.8515625" style="2" customWidth="1"/>
    <col min="3" max="3" width="52.57421875" style="1" customWidth="1"/>
    <col min="4" max="4" width="21.140625" style="1" customWidth="1"/>
    <col min="5" max="5" width="12.140625" style="1" customWidth="1"/>
    <col min="6" max="6" width="17.00390625" style="15" customWidth="1"/>
    <col min="7" max="7" width="13.8515625" style="15" customWidth="1"/>
    <col min="8" max="8" width="16.8515625" style="15" customWidth="1"/>
    <col min="9" max="9" width="11.00390625" style="15" customWidth="1"/>
    <col min="10" max="10" width="11.57421875" style="1" customWidth="1"/>
    <col min="11" max="11" width="13.28125" style="1" customWidth="1"/>
    <col min="12" max="12" width="10.8515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5.7109375" style="6" customWidth="1"/>
    <col min="19" max="19" width="9.57421875" style="7" customWidth="1"/>
    <col min="20" max="20" width="13.00390625" style="2" customWidth="1"/>
    <col min="21" max="21" width="13.421875" style="2" customWidth="1"/>
    <col min="22" max="22" width="9.140625" style="2" customWidth="1"/>
    <col min="23" max="26" width="8.8515625" style="2" customWidth="1"/>
    <col min="27" max="27" width="9.140625" style="2" customWidth="1"/>
    <col min="28" max="30" width="8.8515625" style="2" customWidth="1"/>
    <col min="31" max="31" width="11.7109375" style="2" customWidth="1"/>
    <col min="32" max="33" width="8.8515625" style="2" customWidth="1"/>
    <col min="34" max="34" width="10.421875" style="2" customWidth="1"/>
    <col min="35" max="36" width="11.7109375" style="2" customWidth="1"/>
    <col min="37" max="37" width="10.421875" style="2" customWidth="1"/>
    <col min="38" max="38" width="8.8515625" style="2" customWidth="1"/>
    <col min="39" max="39" width="9.140625" style="2" customWidth="1"/>
    <col min="40" max="40" width="8.8515625" style="2" customWidth="1"/>
    <col min="41" max="41" width="9.140625" style="2" customWidth="1"/>
    <col min="42" max="42" width="8.8515625" style="2" customWidth="1"/>
    <col min="43" max="43" width="9.140625" style="2" customWidth="1"/>
    <col min="44" max="53" width="8.8515625" style="2" customWidth="1"/>
    <col min="54" max="54" width="10.421875" style="2" customWidth="1"/>
    <col min="55" max="55" width="8.8515625" style="2" customWidth="1"/>
    <col min="56" max="56" width="10.421875" style="2" customWidth="1"/>
    <col min="57" max="57" width="8.8515625" style="2" customWidth="1"/>
    <col min="58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1"/>
      <c r="J2" s="8"/>
      <c r="K2" s="12"/>
      <c r="L2" s="9"/>
      <c r="M2" s="2"/>
      <c r="N2" s="13"/>
      <c r="O2" s="136"/>
      <c r="P2" s="136"/>
      <c r="Q2" s="136"/>
      <c r="R2" s="136"/>
      <c r="S2" s="136"/>
    </row>
    <row r="3" spans="3:19" ht="22.5" customHeight="1" outlineLevel="1">
      <c r="C3" s="135" t="s">
        <v>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3:19" ht="15.75" outlineLevel="1">
      <c r="C4" s="141" t="s">
        <v>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3:19" ht="15.75" outlineLevel="1"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ht="24" customHeight="1" outlineLevel="1"/>
    <row r="7" spans="3:19" ht="15.75" customHeight="1" outlineLevel="1">
      <c r="C7" s="16"/>
      <c r="D7" s="16"/>
      <c r="E7" s="16"/>
      <c r="F7" s="17"/>
      <c r="G7" s="18"/>
      <c r="H7" s="17"/>
      <c r="I7" s="17"/>
      <c r="K7" s="16"/>
      <c r="L7" s="16"/>
      <c r="M7" s="16"/>
      <c r="N7" s="16"/>
      <c r="O7" s="16"/>
      <c r="P7" s="16"/>
      <c r="Q7" s="6" t="s">
        <v>2</v>
      </c>
      <c r="R7" s="19">
        <v>705000</v>
      </c>
      <c r="S7" s="16"/>
    </row>
    <row r="8" spans="3:19" ht="15.75" outlineLevel="1">
      <c r="C8" s="3"/>
      <c r="D8" s="20"/>
      <c r="E8" s="21"/>
      <c r="F8" s="22"/>
      <c r="G8" s="22"/>
      <c r="H8" s="22"/>
      <c r="I8" s="22"/>
      <c r="J8" s="16"/>
      <c r="K8" s="2"/>
      <c r="L8" s="2"/>
      <c r="M8" s="2"/>
      <c r="N8" s="12"/>
      <c r="O8" s="21"/>
      <c r="P8" s="23"/>
      <c r="Q8" s="21"/>
      <c r="R8" s="23"/>
      <c r="S8" s="24" t="s">
        <v>3</v>
      </c>
    </row>
    <row r="9" spans="3:19" ht="15.75">
      <c r="C9" s="25"/>
      <c r="D9" s="26" t="s">
        <v>4</v>
      </c>
      <c r="E9" s="26" t="s">
        <v>4</v>
      </c>
      <c r="F9" s="27" t="s">
        <v>4</v>
      </c>
      <c r="G9" s="27" t="s">
        <v>4</v>
      </c>
      <c r="H9" s="27" t="s">
        <v>5</v>
      </c>
      <c r="I9" s="27" t="s">
        <v>6</v>
      </c>
      <c r="J9" s="26" t="s">
        <v>4</v>
      </c>
      <c r="K9" s="26" t="s">
        <v>7</v>
      </c>
      <c r="L9" s="26" t="s">
        <v>8</v>
      </c>
      <c r="M9" s="26" t="s">
        <v>8</v>
      </c>
      <c r="N9" s="28" t="s">
        <v>9</v>
      </c>
      <c r="O9" s="26" t="s">
        <v>10</v>
      </c>
      <c r="P9" s="29" t="s">
        <v>9</v>
      </c>
      <c r="Q9" s="26" t="s">
        <v>11</v>
      </c>
      <c r="R9" s="139" t="s">
        <v>12</v>
      </c>
      <c r="S9" s="139"/>
    </row>
    <row r="10" spans="3:19" ht="15.75">
      <c r="C10" s="23"/>
      <c r="D10" s="30" t="s">
        <v>13</v>
      </c>
      <c r="E10" s="30" t="s">
        <v>14</v>
      </c>
      <c r="F10" s="31" t="s">
        <v>15</v>
      </c>
      <c r="G10" s="31" t="s">
        <v>16</v>
      </c>
      <c r="H10" s="31" t="s">
        <v>17</v>
      </c>
      <c r="I10" s="31" t="s">
        <v>18</v>
      </c>
      <c r="J10" s="30" t="s">
        <v>19</v>
      </c>
      <c r="K10" s="30" t="s">
        <v>18</v>
      </c>
      <c r="L10" s="30" t="s">
        <v>20</v>
      </c>
      <c r="M10" s="30" t="s">
        <v>21</v>
      </c>
      <c r="N10" s="32"/>
      <c r="O10" s="30" t="s">
        <v>22</v>
      </c>
      <c r="P10" s="33" t="s">
        <v>23</v>
      </c>
      <c r="Q10" s="34" t="s">
        <v>24</v>
      </c>
      <c r="R10" s="140"/>
      <c r="S10" s="140"/>
    </row>
    <row r="11" spans="3:19" ht="15.75" customHeight="1">
      <c r="C11" s="35"/>
      <c r="D11" s="30" t="s">
        <v>25</v>
      </c>
      <c r="E11" s="30" t="s">
        <v>26</v>
      </c>
      <c r="F11" s="31" t="s">
        <v>27</v>
      </c>
      <c r="G11" s="31" t="s">
        <v>28</v>
      </c>
      <c r="H11" s="31" t="s">
        <v>29</v>
      </c>
      <c r="I11" s="31" t="s">
        <v>30</v>
      </c>
      <c r="J11" s="30" t="s">
        <v>31</v>
      </c>
      <c r="K11" s="30" t="s">
        <v>32</v>
      </c>
      <c r="L11" s="30" t="s">
        <v>33</v>
      </c>
      <c r="M11" s="30" t="s">
        <v>34</v>
      </c>
      <c r="N11" s="32"/>
      <c r="O11" s="30" t="s">
        <v>35</v>
      </c>
      <c r="P11" s="33" t="s">
        <v>36</v>
      </c>
      <c r="Q11" s="34" t="s">
        <v>37</v>
      </c>
      <c r="R11" s="140"/>
      <c r="S11" s="140"/>
    </row>
    <row r="12" spans="3:19" ht="15.75">
      <c r="C12" s="36"/>
      <c r="D12" s="37"/>
      <c r="E12" s="30" t="s">
        <v>38</v>
      </c>
      <c r="F12" s="31"/>
      <c r="G12" s="31" t="s">
        <v>39</v>
      </c>
      <c r="H12" s="31" t="s">
        <v>40</v>
      </c>
      <c r="I12" s="31"/>
      <c r="J12" s="30" t="s">
        <v>41</v>
      </c>
      <c r="K12" s="30" t="s">
        <v>42</v>
      </c>
      <c r="L12" s="30"/>
      <c r="M12" s="30" t="s">
        <v>43</v>
      </c>
      <c r="N12" s="32"/>
      <c r="O12" s="30" t="s">
        <v>44</v>
      </c>
      <c r="P12" s="32" t="s">
        <v>45</v>
      </c>
      <c r="Q12" s="34" t="s">
        <v>46</v>
      </c>
      <c r="R12" s="140"/>
      <c r="S12" s="140"/>
    </row>
    <row r="13" spans="3:19" ht="15.75">
      <c r="C13" s="21"/>
      <c r="D13" s="2"/>
      <c r="E13" s="30" t="s">
        <v>47</v>
      </c>
      <c r="F13" s="31"/>
      <c r="G13" s="31"/>
      <c r="H13" s="31" t="s">
        <v>48</v>
      </c>
      <c r="I13" s="31"/>
      <c r="J13" s="30" t="s">
        <v>49</v>
      </c>
      <c r="K13" s="30"/>
      <c r="L13" s="30"/>
      <c r="M13" s="30" t="s">
        <v>50</v>
      </c>
      <c r="N13" s="32"/>
      <c r="O13" s="30"/>
      <c r="P13" s="32"/>
      <c r="Q13" s="34"/>
      <c r="R13" s="138" t="s">
        <v>51</v>
      </c>
      <c r="S13" s="137" t="s">
        <v>52</v>
      </c>
    </row>
    <row r="14" spans="3:19" ht="35.25" customHeight="1">
      <c r="C14" s="21"/>
      <c r="D14" s="2"/>
      <c r="E14" s="40"/>
      <c r="F14" s="40"/>
      <c r="G14" s="40"/>
      <c r="H14" s="31" t="s">
        <v>53</v>
      </c>
      <c r="I14" s="31"/>
      <c r="J14" s="41" t="s">
        <v>100</v>
      </c>
      <c r="K14" s="30"/>
      <c r="L14" s="30"/>
      <c r="M14" s="41" t="s">
        <v>54</v>
      </c>
      <c r="N14" s="32"/>
      <c r="O14" s="30"/>
      <c r="P14" s="32"/>
      <c r="Q14" s="34"/>
      <c r="R14" s="138"/>
      <c r="S14" s="137"/>
    </row>
    <row r="15" spans="3:19" ht="17.25" customHeight="1">
      <c r="C15" s="42"/>
      <c r="D15" s="43"/>
      <c r="E15" s="2"/>
      <c r="F15" s="131"/>
      <c r="G15" s="44"/>
      <c r="H15" s="45"/>
      <c r="I15" s="46"/>
      <c r="J15" s="2" t="s">
        <v>55</v>
      </c>
      <c r="K15" s="41"/>
      <c r="L15" s="41"/>
      <c r="M15" s="41"/>
      <c r="N15" s="14"/>
      <c r="O15" s="41"/>
      <c r="P15" s="14"/>
      <c r="Q15" s="47"/>
      <c r="R15" s="38"/>
      <c r="S15" s="39"/>
    </row>
    <row r="16" spans="3:19" ht="29.25" customHeight="1">
      <c r="C16" s="48"/>
      <c r="D16" s="49"/>
      <c r="E16" s="2"/>
      <c r="F16" s="133"/>
      <c r="G16" s="50"/>
      <c r="H16" s="45"/>
      <c r="I16" s="46"/>
      <c r="K16" s="51"/>
      <c r="L16" s="41"/>
      <c r="M16" s="41"/>
      <c r="N16" s="14"/>
      <c r="O16" s="41"/>
      <c r="P16" s="14"/>
      <c r="Q16" s="47"/>
      <c r="R16" s="14"/>
      <c r="S16" s="39"/>
    </row>
    <row r="17" spans="3:19" ht="18.75" customHeight="1">
      <c r="C17" s="59"/>
      <c r="D17" s="60"/>
      <c r="E17" s="61"/>
      <c r="G17" s="62"/>
      <c r="H17" s="62"/>
      <c r="I17" s="62">
        <v>0</v>
      </c>
      <c r="J17" s="53"/>
      <c r="K17" s="53"/>
      <c r="L17" s="53"/>
      <c r="M17" s="61"/>
      <c r="N17" s="63"/>
      <c r="O17" s="52"/>
      <c r="P17" s="63"/>
      <c r="Q17" s="61"/>
      <c r="R17" s="64"/>
      <c r="S17" s="53"/>
    </row>
    <row r="18" spans="3:19" s="71" customFormat="1" ht="30.75" customHeight="1">
      <c r="C18" s="65" t="s">
        <v>56</v>
      </c>
      <c r="D18" s="67">
        <f>D19+D35+D36+D37+D38+D42+D43++D44+D45</f>
        <v>9065.31248153</v>
      </c>
      <c r="E18" s="66">
        <f>E19+E35+E36+E37+E38+E42+E43</f>
        <v>4595.257556844999</v>
      </c>
      <c r="F18" s="67">
        <f aca="true" t="shared" si="0" ref="F18:M18">F19+F35+F36+F42+F43+F37+F38</f>
        <v>2873.291</v>
      </c>
      <c r="G18" s="67">
        <f t="shared" si="0"/>
        <v>142.90849999999998</v>
      </c>
      <c r="H18" s="67">
        <f t="shared" si="0"/>
        <v>1670.0929959999999</v>
      </c>
      <c r="I18" s="67">
        <f t="shared" si="0"/>
        <v>0</v>
      </c>
      <c r="J18" s="68">
        <f t="shared" si="0"/>
        <v>2032.7115486969699</v>
      </c>
      <c r="K18" s="68">
        <f t="shared" si="0"/>
        <v>8.639</v>
      </c>
      <c r="L18" s="68">
        <f t="shared" si="0"/>
        <v>101.73023556999999</v>
      </c>
      <c r="M18" s="66">
        <f t="shared" si="0"/>
        <v>82.533</v>
      </c>
      <c r="N18" s="69">
        <f aca="true" t="shared" si="1" ref="N18:N43">SUM(D18:M18)</f>
        <v>20572.47631864197</v>
      </c>
      <c r="O18" s="66">
        <f>O19+O35+O36+O42+O37</f>
        <v>-1734.1559353999999</v>
      </c>
      <c r="P18" s="69">
        <f aca="true" t="shared" si="2" ref="P18:P43">N18+O18</f>
        <v>18838.32038324197</v>
      </c>
      <c r="Q18" s="66">
        <f>Q19+Q35+Q36+Q42+Q41+Q44</f>
        <v>-502.037</v>
      </c>
      <c r="R18" s="70">
        <f aca="true" t="shared" si="3" ref="R18:R43">P18+Q18</f>
        <v>18336.28338324197</v>
      </c>
      <c r="S18" s="69">
        <f aca="true" t="shared" si="4" ref="S18:S43">R18/$R$7*100</f>
        <v>2.6008912600343224</v>
      </c>
    </row>
    <row r="19" spans="1:19" s="76" customFormat="1" ht="18.75" customHeight="1">
      <c r="A19" s="14"/>
      <c r="B19" s="14"/>
      <c r="C19" s="72" t="s">
        <v>57</v>
      </c>
      <c r="D19" s="38">
        <f>D20+D33+D34</f>
        <v>9102.19434853</v>
      </c>
      <c r="E19" s="38">
        <f>E20+E33+E34</f>
        <v>4134.845791469999</v>
      </c>
      <c r="F19" s="73">
        <f>F20+F33+F34</f>
        <v>2873.291</v>
      </c>
      <c r="G19" s="73">
        <f>G20+G33+G34</f>
        <v>139.56749999999997</v>
      </c>
      <c r="H19" s="73">
        <f>H20+H33+H34</f>
        <v>1581.0189959999998</v>
      </c>
      <c r="I19" s="73"/>
      <c r="J19" s="38">
        <f>J20+J33+J34</f>
        <v>985.6975486969698</v>
      </c>
      <c r="K19" s="38"/>
      <c r="L19" s="74">
        <f>L20+L33+L34</f>
        <v>101.73023556999999</v>
      </c>
      <c r="M19" s="74">
        <f>M20+M33+M34</f>
        <v>82.533</v>
      </c>
      <c r="N19" s="38">
        <f t="shared" si="1"/>
        <v>19000.87842026697</v>
      </c>
      <c r="O19" s="38">
        <f>O20+O33+O34</f>
        <v>-852.3629354</v>
      </c>
      <c r="P19" s="74">
        <f t="shared" si="2"/>
        <v>18148.51548486697</v>
      </c>
      <c r="Q19" s="38">
        <f>Q20+Q33+Q34</f>
        <v>0</v>
      </c>
      <c r="R19" s="75">
        <f t="shared" si="3"/>
        <v>18148.51548486697</v>
      </c>
      <c r="S19" s="74">
        <f t="shared" si="4"/>
        <v>2.5742575155839673</v>
      </c>
    </row>
    <row r="20" spans="3:19" ht="28.5" customHeight="1">
      <c r="C20" s="77" t="s">
        <v>58</v>
      </c>
      <c r="D20" s="78">
        <f aca="true" t="shared" si="5" ref="D20:M20">D21+D25+D26+D31+D32</f>
        <v>8167.562368529999</v>
      </c>
      <c r="E20" s="78">
        <f t="shared" si="5"/>
        <v>3279.1619374699994</v>
      </c>
      <c r="F20" s="79">
        <f t="shared" si="5"/>
        <v>0</v>
      </c>
      <c r="G20" s="120">
        <f t="shared" si="5"/>
        <v>0.0005</v>
      </c>
      <c r="H20" s="120">
        <f t="shared" si="5"/>
        <v>0.743996</v>
      </c>
      <c r="I20" s="79">
        <f t="shared" si="5"/>
        <v>0</v>
      </c>
      <c r="J20" s="78">
        <f t="shared" si="5"/>
        <v>242.2895866969697</v>
      </c>
      <c r="K20" s="80">
        <f t="shared" si="5"/>
        <v>0</v>
      </c>
      <c r="L20" s="80">
        <f t="shared" si="5"/>
        <v>0</v>
      </c>
      <c r="M20" s="80">
        <f t="shared" si="5"/>
        <v>0</v>
      </c>
      <c r="N20" s="78">
        <f t="shared" si="1"/>
        <v>11689.758388696968</v>
      </c>
      <c r="O20" s="80">
        <f>O21+O25+O26+O31+O32</f>
        <v>0</v>
      </c>
      <c r="P20" s="78">
        <f t="shared" si="2"/>
        <v>11689.758388696968</v>
      </c>
      <c r="Q20" s="80">
        <f>Q21+Q25+Q26+Q31+Q32</f>
        <v>0</v>
      </c>
      <c r="R20" s="74">
        <f t="shared" si="3"/>
        <v>11689.758388696968</v>
      </c>
      <c r="S20" s="78">
        <f t="shared" si="4"/>
        <v>1.658121757261981</v>
      </c>
    </row>
    <row r="21" spans="3:19" ht="33.75" customHeight="1">
      <c r="C21" s="81" t="s">
        <v>59</v>
      </c>
      <c r="D21" s="82">
        <f aca="true" t="shared" si="6" ref="D21:I21">D22+D23+D24</f>
        <v>1186.1476693599998</v>
      </c>
      <c r="E21" s="78">
        <f t="shared" si="6"/>
        <v>1666.04075464</v>
      </c>
      <c r="F21" s="79">
        <f t="shared" si="6"/>
        <v>0</v>
      </c>
      <c r="G21" s="79">
        <f t="shared" si="6"/>
        <v>0</v>
      </c>
      <c r="H21" s="79">
        <f t="shared" si="6"/>
        <v>0</v>
      </c>
      <c r="I21" s="79">
        <f t="shared" si="6"/>
        <v>0</v>
      </c>
      <c r="J21" s="80"/>
      <c r="K21" s="80">
        <f>K22+K23+K24</f>
        <v>0</v>
      </c>
      <c r="L21" s="56">
        <f>L22+L23+L24</f>
        <v>0</v>
      </c>
      <c r="M21" s="80">
        <f>M22+M23+M24</f>
        <v>0</v>
      </c>
      <c r="N21" s="78">
        <f t="shared" si="1"/>
        <v>2852.188424</v>
      </c>
      <c r="O21" s="80">
        <f>O22+O23+O24</f>
        <v>0</v>
      </c>
      <c r="P21" s="78">
        <f t="shared" si="2"/>
        <v>2852.188424</v>
      </c>
      <c r="Q21" s="80">
        <f>Q22+Q23+Q24</f>
        <v>0</v>
      </c>
      <c r="R21" s="74">
        <f t="shared" si="3"/>
        <v>2852.188424</v>
      </c>
      <c r="S21" s="78">
        <f t="shared" si="4"/>
        <v>0.40456573390070916</v>
      </c>
    </row>
    <row r="22" spans="3:19" ht="22.5" customHeight="1">
      <c r="C22" s="83" t="s">
        <v>60</v>
      </c>
      <c r="D22" s="56">
        <v>305.196718</v>
      </c>
      <c r="E22" s="56">
        <v>0.7269</v>
      </c>
      <c r="F22" s="79"/>
      <c r="G22" s="79"/>
      <c r="H22" s="79"/>
      <c r="I22" s="79"/>
      <c r="J22" s="78"/>
      <c r="K22" s="56"/>
      <c r="L22" s="56"/>
      <c r="M22" s="56"/>
      <c r="N22" s="78">
        <f t="shared" si="1"/>
        <v>305.923618</v>
      </c>
      <c r="O22" s="56"/>
      <c r="P22" s="78">
        <f t="shared" si="2"/>
        <v>305.923618</v>
      </c>
      <c r="Q22" s="56"/>
      <c r="R22" s="74">
        <f t="shared" si="3"/>
        <v>305.923618</v>
      </c>
      <c r="S22" s="78">
        <f t="shared" si="4"/>
        <v>0.0433934209929078</v>
      </c>
    </row>
    <row r="23" spans="3:19" ht="30" customHeight="1">
      <c r="C23" s="83" t="s">
        <v>61</v>
      </c>
      <c r="D23" s="56">
        <v>653.9521123599999</v>
      </c>
      <c r="E23" s="56">
        <v>1664.5128546400001</v>
      </c>
      <c r="F23" s="57"/>
      <c r="G23" s="57"/>
      <c r="H23" s="57"/>
      <c r="I23" s="57"/>
      <c r="J23" s="78"/>
      <c r="K23" s="56"/>
      <c r="L23" s="56"/>
      <c r="M23" s="56"/>
      <c r="N23" s="78">
        <f t="shared" si="1"/>
        <v>2318.464967</v>
      </c>
      <c r="O23" s="56"/>
      <c r="P23" s="78">
        <f t="shared" si="2"/>
        <v>2318.464967</v>
      </c>
      <c r="Q23" s="56"/>
      <c r="R23" s="74">
        <f t="shared" si="3"/>
        <v>2318.464967</v>
      </c>
      <c r="S23" s="78">
        <f t="shared" si="4"/>
        <v>0.3288602790070922</v>
      </c>
    </row>
    <row r="24" spans="3:19" ht="36" customHeight="1">
      <c r="C24" s="84" t="s">
        <v>62</v>
      </c>
      <c r="D24" s="56">
        <v>226.99883899999998</v>
      </c>
      <c r="E24" s="56">
        <v>0.801</v>
      </c>
      <c r="F24" s="57"/>
      <c r="G24" s="57"/>
      <c r="H24" s="57"/>
      <c r="I24" s="57"/>
      <c r="J24" s="78"/>
      <c r="K24" s="56"/>
      <c r="L24" s="56"/>
      <c r="M24" s="56"/>
      <c r="N24" s="78">
        <f t="shared" si="1"/>
        <v>227.79983899999996</v>
      </c>
      <c r="O24" s="56"/>
      <c r="P24" s="78">
        <f t="shared" si="2"/>
        <v>227.79983899999996</v>
      </c>
      <c r="Q24" s="56"/>
      <c r="R24" s="74">
        <f t="shared" si="3"/>
        <v>227.79983899999996</v>
      </c>
      <c r="S24" s="78">
        <f t="shared" si="4"/>
        <v>0.03231203390070921</v>
      </c>
    </row>
    <row r="25" spans="3:19" ht="23.25" customHeight="1">
      <c r="C25" s="81" t="s">
        <v>63</v>
      </c>
      <c r="D25" s="56">
        <v>10.668088</v>
      </c>
      <c r="E25" s="56">
        <v>306.570708</v>
      </c>
      <c r="F25" s="79"/>
      <c r="G25" s="79"/>
      <c r="H25" s="79"/>
      <c r="I25" s="79"/>
      <c r="J25" s="78"/>
      <c r="K25" s="56"/>
      <c r="L25" s="56"/>
      <c r="M25" s="56"/>
      <c r="N25" s="78">
        <f t="shared" si="1"/>
        <v>317.23879600000004</v>
      </c>
      <c r="O25" s="56"/>
      <c r="P25" s="78">
        <f t="shared" si="2"/>
        <v>317.23879600000004</v>
      </c>
      <c r="Q25" s="56"/>
      <c r="R25" s="74">
        <f t="shared" si="3"/>
        <v>317.23879600000004</v>
      </c>
      <c r="S25" s="78">
        <f t="shared" si="4"/>
        <v>0.04499841078014185</v>
      </c>
    </row>
    <row r="26" spans="3:19" ht="36.75" customHeight="1">
      <c r="C26" s="85" t="s">
        <v>64</v>
      </c>
      <c r="D26" s="58">
        <f>SUM(D27:D30)</f>
        <v>6913.813621169999</v>
      </c>
      <c r="E26" s="58">
        <f aca="true" t="shared" si="7" ref="E26:M26">E27+E28+E29+E30</f>
        <v>1288.44847483</v>
      </c>
      <c r="F26" s="134">
        <f t="shared" si="7"/>
        <v>0</v>
      </c>
      <c r="G26" s="134">
        <f t="shared" si="7"/>
        <v>0.0005</v>
      </c>
      <c r="H26" s="134">
        <f t="shared" si="7"/>
        <v>0.743996</v>
      </c>
      <c r="I26" s="57">
        <f t="shared" si="7"/>
        <v>0</v>
      </c>
      <c r="J26" s="58">
        <f t="shared" si="7"/>
        <v>206.0590606969697</v>
      </c>
      <c r="K26" s="56">
        <f t="shared" si="7"/>
        <v>0</v>
      </c>
      <c r="L26" s="56">
        <f t="shared" si="7"/>
        <v>0</v>
      </c>
      <c r="M26" s="56">
        <f t="shared" si="7"/>
        <v>0</v>
      </c>
      <c r="N26" s="78">
        <f t="shared" si="1"/>
        <v>8409.065652696967</v>
      </c>
      <c r="O26" s="56">
        <f>O27+O28+O29</f>
        <v>0</v>
      </c>
      <c r="P26" s="78">
        <f t="shared" si="2"/>
        <v>8409.065652696967</v>
      </c>
      <c r="Q26" s="56">
        <f>Q27+Q28+Q29</f>
        <v>0</v>
      </c>
      <c r="R26" s="74">
        <f t="shared" si="3"/>
        <v>8409.065652696967</v>
      </c>
      <c r="S26" s="78">
        <f t="shared" si="4"/>
        <v>1.1927752698860947</v>
      </c>
    </row>
    <row r="27" spans="3:19" ht="25.5" customHeight="1">
      <c r="C27" s="83" t="s">
        <v>65</v>
      </c>
      <c r="D27" s="56">
        <v>4792.21498017</v>
      </c>
      <c r="E27" s="56">
        <v>1167.40901983</v>
      </c>
      <c r="F27" s="79"/>
      <c r="G27" s="79"/>
      <c r="H27" s="79"/>
      <c r="I27" s="79"/>
      <c r="J27" s="78"/>
      <c r="K27" s="56"/>
      <c r="L27" s="56"/>
      <c r="M27" s="56"/>
      <c r="N27" s="78">
        <f t="shared" si="1"/>
        <v>5959.624</v>
      </c>
      <c r="O27" s="56"/>
      <c r="P27" s="78">
        <f t="shared" si="2"/>
        <v>5959.624</v>
      </c>
      <c r="Q27" s="56"/>
      <c r="R27" s="74">
        <f t="shared" si="3"/>
        <v>5959.624</v>
      </c>
      <c r="S27" s="78">
        <f t="shared" si="4"/>
        <v>0.8453367375886525</v>
      </c>
    </row>
    <row r="28" spans="3:19" ht="20.25" customHeight="1">
      <c r="C28" s="83" t="s">
        <v>66</v>
      </c>
      <c r="D28" s="56">
        <v>1947.043786</v>
      </c>
      <c r="E28" s="56"/>
      <c r="F28" s="57"/>
      <c r="G28" s="57"/>
      <c r="H28" s="57"/>
      <c r="I28" s="57"/>
      <c r="J28" s="86">
        <v>148.752</v>
      </c>
      <c r="K28" s="56"/>
      <c r="L28" s="56"/>
      <c r="M28" s="56"/>
      <c r="N28" s="78">
        <f t="shared" si="1"/>
        <v>2095.795786</v>
      </c>
      <c r="O28" s="56"/>
      <c r="P28" s="78">
        <f t="shared" si="2"/>
        <v>2095.795786</v>
      </c>
      <c r="Q28" s="56"/>
      <c r="R28" s="74">
        <f t="shared" si="3"/>
        <v>2095.795786</v>
      </c>
      <c r="S28" s="78">
        <f t="shared" si="4"/>
        <v>0.2972759980141844</v>
      </c>
    </row>
    <row r="29" spans="3:19" s="87" customFormat="1" ht="36.75" customHeight="1">
      <c r="C29" s="88" t="s">
        <v>67</v>
      </c>
      <c r="D29" s="89">
        <v>122.37400000000001</v>
      </c>
      <c r="E29" s="56">
        <v>4.507455</v>
      </c>
      <c r="F29" s="57"/>
      <c r="G29" s="57">
        <v>0</v>
      </c>
      <c r="H29" s="57">
        <v>0.743996</v>
      </c>
      <c r="I29" s="57"/>
      <c r="J29" s="86">
        <v>0.32197736363636364</v>
      </c>
      <c r="K29" s="56"/>
      <c r="L29" s="56"/>
      <c r="M29" s="56"/>
      <c r="N29" s="78">
        <f t="shared" si="1"/>
        <v>127.94742836363638</v>
      </c>
      <c r="O29" s="56"/>
      <c r="P29" s="78">
        <f t="shared" si="2"/>
        <v>127.94742836363638</v>
      </c>
      <c r="Q29" s="56"/>
      <c r="R29" s="74">
        <f t="shared" si="3"/>
        <v>127.94742836363638</v>
      </c>
      <c r="S29" s="78">
        <f t="shared" si="4"/>
        <v>0.018148571399097358</v>
      </c>
    </row>
    <row r="30" spans="3:19" ht="58.5" customHeight="1">
      <c r="C30" s="88" t="s">
        <v>68</v>
      </c>
      <c r="D30" s="56">
        <v>52.180855</v>
      </c>
      <c r="E30" s="56">
        <v>116.532</v>
      </c>
      <c r="F30" s="57"/>
      <c r="G30" s="57">
        <v>0.0005</v>
      </c>
      <c r="H30" s="57"/>
      <c r="I30" s="57"/>
      <c r="J30" s="56">
        <v>56.985083333333336</v>
      </c>
      <c r="K30" s="90"/>
      <c r="L30" s="56"/>
      <c r="M30" s="56"/>
      <c r="N30" s="78">
        <f t="shared" si="1"/>
        <v>225.6984383333333</v>
      </c>
      <c r="O30" s="56"/>
      <c r="P30" s="78">
        <f t="shared" si="2"/>
        <v>225.6984383333333</v>
      </c>
      <c r="Q30" s="56"/>
      <c r="R30" s="74">
        <f t="shared" si="3"/>
        <v>225.6984383333333</v>
      </c>
      <c r="S30" s="78">
        <f t="shared" si="4"/>
        <v>0.03201396288416075</v>
      </c>
    </row>
    <row r="31" spans="3:19" ht="36" customHeight="1">
      <c r="C31" s="85" t="s">
        <v>69</v>
      </c>
      <c r="D31" s="56">
        <v>56.551</v>
      </c>
      <c r="E31" s="56">
        <v>0</v>
      </c>
      <c r="F31" s="57"/>
      <c r="G31" s="57"/>
      <c r="H31" s="57"/>
      <c r="I31" s="57"/>
      <c r="J31" s="56">
        <v>0</v>
      </c>
      <c r="K31" s="56"/>
      <c r="L31" s="56"/>
      <c r="M31" s="56"/>
      <c r="N31" s="78">
        <f t="shared" si="1"/>
        <v>56.551</v>
      </c>
      <c r="O31" s="56"/>
      <c r="P31" s="78">
        <f t="shared" si="2"/>
        <v>56.551</v>
      </c>
      <c r="Q31" s="56"/>
      <c r="R31" s="74">
        <f t="shared" si="3"/>
        <v>56.551</v>
      </c>
      <c r="S31" s="78">
        <f t="shared" si="4"/>
        <v>0.008021418439716313</v>
      </c>
    </row>
    <row r="32" spans="3:19" ht="33" customHeight="1">
      <c r="C32" s="91" t="s">
        <v>70</v>
      </c>
      <c r="D32" s="56">
        <v>0.38199</v>
      </c>
      <c r="E32" s="56">
        <v>18.102</v>
      </c>
      <c r="F32" s="57"/>
      <c r="G32" s="57"/>
      <c r="H32" s="57"/>
      <c r="I32" s="57"/>
      <c r="J32" s="92">
        <v>36.230526</v>
      </c>
      <c r="K32" s="56"/>
      <c r="L32" s="56"/>
      <c r="M32" s="56"/>
      <c r="N32" s="78">
        <f t="shared" si="1"/>
        <v>54.714515999999996</v>
      </c>
      <c r="O32" s="56"/>
      <c r="P32" s="78">
        <f t="shared" si="2"/>
        <v>54.714515999999996</v>
      </c>
      <c r="Q32" s="56"/>
      <c r="R32" s="74">
        <f t="shared" si="3"/>
        <v>54.714515999999996</v>
      </c>
      <c r="S32" s="78">
        <f t="shared" si="4"/>
        <v>0.007760924255319149</v>
      </c>
    </row>
    <row r="33" spans="3:19" ht="27.75" customHeight="1">
      <c r="C33" s="93" t="s">
        <v>71</v>
      </c>
      <c r="D33" s="56">
        <v>14.28798</v>
      </c>
      <c r="E33" s="56"/>
      <c r="F33" s="57">
        <v>2871.723</v>
      </c>
      <c r="G33" s="57">
        <v>138.259</v>
      </c>
      <c r="H33" s="57">
        <v>1575.273</v>
      </c>
      <c r="I33" s="57"/>
      <c r="J33" s="56">
        <v>0.234962</v>
      </c>
      <c r="K33" s="56"/>
      <c r="L33" s="56"/>
      <c r="M33" s="56"/>
      <c r="N33" s="78">
        <f t="shared" si="1"/>
        <v>4599.777942000001</v>
      </c>
      <c r="O33" s="94">
        <v>-14.892933000000001</v>
      </c>
      <c r="P33" s="78">
        <f t="shared" si="2"/>
        <v>4584.8850090000005</v>
      </c>
      <c r="Q33" s="56"/>
      <c r="R33" s="74">
        <f t="shared" si="3"/>
        <v>4584.8850090000005</v>
      </c>
      <c r="S33" s="78">
        <f t="shared" si="4"/>
        <v>0.6503382991489363</v>
      </c>
    </row>
    <row r="34" spans="3:19" ht="27" customHeight="1">
      <c r="C34" s="95" t="s">
        <v>72</v>
      </c>
      <c r="D34" s="54">
        <v>920.344</v>
      </c>
      <c r="E34" s="56">
        <v>855.6838539999999</v>
      </c>
      <c r="F34" s="57">
        <v>1.568</v>
      </c>
      <c r="G34" s="57">
        <v>1.308</v>
      </c>
      <c r="H34" s="57">
        <v>5.002</v>
      </c>
      <c r="I34" s="57"/>
      <c r="J34" s="56">
        <v>743.173</v>
      </c>
      <c r="K34" s="96"/>
      <c r="L34" s="56">
        <v>101.73023556999999</v>
      </c>
      <c r="M34" s="56">
        <v>82.533</v>
      </c>
      <c r="N34" s="78">
        <f t="shared" si="1"/>
        <v>2711.3420895699996</v>
      </c>
      <c r="O34" s="94">
        <v>-837.4700024</v>
      </c>
      <c r="P34" s="78">
        <f t="shared" si="2"/>
        <v>1873.8720871699998</v>
      </c>
      <c r="Q34" s="56"/>
      <c r="R34" s="74">
        <f t="shared" si="3"/>
        <v>1873.8720871699998</v>
      </c>
      <c r="S34" s="78">
        <f t="shared" si="4"/>
        <v>0.26579745917304964</v>
      </c>
    </row>
    <row r="35" spans="3:19" ht="24" customHeight="1">
      <c r="C35" s="95" t="s">
        <v>73</v>
      </c>
      <c r="D35" s="56">
        <v>0</v>
      </c>
      <c r="E35" s="56">
        <v>289.28</v>
      </c>
      <c r="F35" s="57"/>
      <c r="G35" s="57">
        <v>0</v>
      </c>
      <c r="H35" s="57">
        <v>89.074</v>
      </c>
      <c r="I35" s="57"/>
      <c r="J35" s="56">
        <v>500.678</v>
      </c>
      <c r="K35" s="56">
        <v>2.761</v>
      </c>
      <c r="L35" s="56"/>
      <c r="M35" s="89">
        <v>0</v>
      </c>
      <c r="N35" s="78">
        <f t="shared" si="1"/>
        <v>881.7929999999999</v>
      </c>
      <c r="O35" s="58">
        <f>-N35</f>
        <v>-881.7929999999999</v>
      </c>
      <c r="P35" s="78">
        <f t="shared" si="2"/>
        <v>0</v>
      </c>
      <c r="Q35" s="56"/>
      <c r="R35" s="74">
        <f t="shared" si="3"/>
        <v>0</v>
      </c>
      <c r="S35" s="78">
        <f t="shared" si="4"/>
        <v>0</v>
      </c>
    </row>
    <row r="36" spans="3:19" ht="23.25" customHeight="1">
      <c r="C36" s="97" t="s">
        <v>74</v>
      </c>
      <c r="D36" s="56">
        <v>12.104133</v>
      </c>
      <c r="E36" s="56">
        <v>11.280676</v>
      </c>
      <c r="F36" s="57"/>
      <c r="G36" s="57"/>
      <c r="H36" s="57"/>
      <c r="I36" s="57"/>
      <c r="J36" s="56">
        <v>21.029</v>
      </c>
      <c r="K36" s="96"/>
      <c r="L36" s="56"/>
      <c r="M36" s="56"/>
      <c r="N36" s="78">
        <f t="shared" si="1"/>
        <v>44.413809</v>
      </c>
      <c r="O36" s="56">
        <v>0</v>
      </c>
      <c r="P36" s="78">
        <f t="shared" si="2"/>
        <v>44.413809</v>
      </c>
      <c r="Q36" s="56"/>
      <c r="R36" s="74">
        <f t="shared" si="3"/>
        <v>44.413809</v>
      </c>
      <c r="S36" s="78">
        <f t="shared" si="4"/>
        <v>0.0062998310638297875</v>
      </c>
    </row>
    <row r="37" spans="3:19" ht="21" customHeight="1">
      <c r="C37" s="97" t="s">
        <v>75</v>
      </c>
      <c r="D37" s="56"/>
      <c r="E37" s="56">
        <v>-0.013954624999999998</v>
      </c>
      <c r="F37" s="57"/>
      <c r="G37" s="57"/>
      <c r="H37" s="57">
        <v>0</v>
      </c>
      <c r="I37" s="57"/>
      <c r="J37" s="56"/>
      <c r="K37" s="56"/>
      <c r="L37" s="56"/>
      <c r="M37" s="56">
        <v>0</v>
      </c>
      <c r="N37" s="78">
        <f t="shared" si="1"/>
        <v>-0.013954624999999998</v>
      </c>
      <c r="O37" s="58"/>
      <c r="P37" s="78">
        <f t="shared" si="2"/>
        <v>-0.013954624999999998</v>
      </c>
      <c r="Q37" s="56"/>
      <c r="R37" s="74">
        <f t="shared" si="3"/>
        <v>-0.013954624999999998</v>
      </c>
      <c r="S37" s="78">
        <f t="shared" si="4"/>
        <v>-1.979379432624113E-06</v>
      </c>
    </row>
    <row r="38" spans="3:31" ht="36" customHeight="1">
      <c r="C38" s="55" t="s">
        <v>76</v>
      </c>
      <c r="D38" s="54">
        <v>15.412999999999556</v>
      </c>
      <c r="E38" s="56">
        <v>159.86504399999998</v>
      </c>
      <c r="F38" s="56">
        <v>0</v>
      </c>
      <c r="G38" s="56">
        <v>3.341</v>
      </c>
      <c r="H38" s="56">
        <v>0</v>
      </c>
      <c r="I38" s="57"/>
      <c r="J38" s="56">
        <v>45.794000000000004</v>
      </c>
      <c r="K38" s="56">
        <v>5.878</v>
      </c>
      <c r="L38" s="56"/>
      <c r="M38" s="56"/>
      <c r="N38" s="78">
        <f t="shared" si="1"/>
        <v>230.29104399999954</v>
      </c>
      <c r="O38" s="56"/>
      <c r="P38" s="78">
        <f t="shared" si="2"/>
        <v>230.29104399999954</v>
      </c>
      <c r="Q38" s="56"/>
      <c r="R38" s="74">
        <f t="shared" si="3"/>
        <v>230.29104399999954</v>
      </c>
      <c r="S38" s="78">
        <f t="shared" si="4"/>
        <v>0.03266539631205667</v>
      </c>
      <c r="AE38" s="74"/>
    </row>
    <row r="39" spans="3:19" ht="11.25" customHeight="1">
      <c r="C39" s="55"/>
      <c r="D39" s="54"/>
      <c r="E39" s="56"/>
      <c r="F39" s="57"/>
      <c r="G39" s="57"/>
      <c r="H39" s="57"/>
      <c r="I39" s="57"/>
      <c r="J39" s="98"/>
      <c r="K39" s="56"/>
      <c r="L39" s="56"/>
      <c r="M39" s="56"/>
      <c r="N39" s="78">
        <f t="shared" si="1"/>
        <v>0</v>
      </c>
      <c r="O39" s="56"/>
      <c r="P39" s="78">
        <f t="shared" si="2"/>
        <v>0</v>
      </c>
      <c r="Q39" s="56"/>
      <c r="R39" s="74">
        <f t="shared" si="3"/>
        <v>0</v>
      </c>
      <c r="S39" s="78">
        <f t="shared" si="4"/>
        <v>0</v>
      </c>
    </row>
    <row r="40" spans="3:19" ht="4.5" customHeight="1" hidden="1">
      <c r="C40" s="55"/>
      <c r="D40" s="54"/>
      <c r="E40" s="56"/>
      <c r="F40" s="57"/>
      <c r="G40" s="57"/>
      <c r="H40" s="57"/>
      <c r="I40" s="57"/>
      <c r="J40" s="98"/>
      <c r="K40" s="56"/>
      <c r="L40" s="56"/>
      <c r="M40" s="56"/>
      <c r="N40" s="78">
        <f t="shared" si="1"/>
        <v>0</v>
      </c>
      <c r="O40" s="56"/>
      <c r="P40" s="78">
        <f t="shared" si="2"/>
        <v>0</v>
      </c>
      <c r="Q40" s="56"/>
      <c r="R40" s="74">
        <f t="shared" si="3"/>
        <v>0</v>
      </c>
      <c r="S40" s="78">
        <f t="shared" si="4"/>
        <v>0</v>
      </c>
    </row>
    <row r="41" spans="3:19" ht="1.5" customHeight="1" hidden="1">
      <c r="C41" s="99"/>
      <c r="D41" s="54"/>
      <c r="E41" s="56"/>
      <c r="F41" s="57"/>
      <c r="G41" s="57"/>
      <c r="H41" s="57"/>
      <c r="I41" s="57"/>
      <c r="J41" s="98"/>
      <c r="K41" s="56"/>
      <c r="L41" s="56"/>
      <c r="M41" s="56"/>
      <c r="N41" s="78">
        <f t="shared" si="1"/>
        <v>0</v>
      </c>
      <c r="O41" s="56"/>
      <c r="P41" s="78">
        <f t="shared" si="2"/>
        <v>0</v>
      </c>
      <c r="Q41" s="56">
        <f>-P41</f>
        <v>0</v>
      </c>
      <c r="R41" s="74">
        <f t="shared" si="3"/>
        <v>0</v>
      </c>
      <c r="S41" s="78">
        <f t="shared" si="4"/>
        <v>0</v>
      </c>
    </row>
    <row r="42" spans="3:19" ht="22.5" customHeight="1">
      <c r="C42" s="97" t="s">
        <v>77</v>
      </c>
      <c r="D42" s="56">
        <v>22.524</v>
      </c>
      <c r="E42" s="56"/>
      <c r="F42" s="57"/>
      <c r="G42" s="57"/>
      <c r="H42" s="57"/>
      <c r="I42" s="57"/>
      <c r="J42" s="56">
        <v>479.513</v>
      </c>
      <c r="K42" s="56"/>
      <c r="L42" s="56"/>
      <c r="M42" s="56"/>
      <c r="N42" s="78">
        <f t="shared" si="1"/>
        <v>502.037</v>
      </c>
      <c r="O42" s="56"/>
      <c r="P42" s="78">
        <f t="shared" si="2"/>
        <v>502.037</v>
      </c>
      <c r="Q42" s="56">
        <f>-P42</f>
        <v>-502.037</v>
      </c>
      <c r="R42" s="100">
        <f t="shared" si="3"/>
        <v>0</v>
      </c>
      <c r="S42" s="78">
        <f t="shared" si="4"/>
        <v>0</v>
      </c>
    </row>
    <row r="43" spans="3:19" ht="36" customHeight="1">
      <c r="C43" s="55" t="s">
        <v>78</v>
      </c>
      <c r="D43" s="56">
        <v>-86.923</v>
      </c>
      <c r="E43" s="56"/>
      <c r="F43" s="57"/>
      <c r="G43" s="57">
        <v>0</v>
      </c>
      <c r="H43" s="57"/>
      <c r="I43" s="57"/>
      <c r="J43" s="78"/>
      <c r="K43" s="56"/>
      <c r="L43" s="56"/>
      <c r="M43" s="56"/>
      <c r="N43" s="78">
        <f t="shared" si="1"/>
        <v>-86.923</v>
      </c>
      <c r="O43" s="56"/>
      <c r="P43" s="78">
        <f t="shared" si="2"/>
        <v>-86.923</v>
      </c>
      <c r="Q43" s="56"/>
      <c r="R43" s="100">
        <f t="shared" si="3"/>
        <v>-86.923</v>
      </c>
      <c r="S43" s="78">
        <f t="shared" si="4"/>
        <v>-0.012329503546099291</v>
      </c>
    </row>
    <row r="44" spans="3:19" ht="12" customHeight="1">
      <c r="C44" s="101"/>
      <c r="D44" s="56"/>
      <c r="E44" s="56"/>
      <c r="F44" s="57"/>
      <c r="G44" s="57"/>
      <c r="H44" s="57"/>
      <c r="I44" s="57"/>
      <c r="J44" s="78"/>
      <c r="K44" s="56"/>
      <c r="L44" s="56"/>
      <c r="M44" s="56"/>
      <c r="N44" s="78">
        <v>0</v>
      </c>
      <c r="O44" s="56"/>
      <c r="P44" s="78">
        <v>0</v>
      </c>
      <c r="Q44" s="56"/>
      <c r="R44" s="100">
        <v>0</v>
      </c>
      <c r="S44" s="78">
        <v>0</v>
      </c>
    </row>
    <row r="45" spans="3:19" ht="9.75" customHeight="1">
      <c r="C45" s="101"/>
      <c r="D45" s="56"/>
      <c r="E45" s="56"/>
      <c r="F45" s="57"/>
      <c r="G45" s="57"/>
      <c r="H45" s="57"/>
      <c r="I45" s="57"/>
      <c r="J45" s="78"/>
      <c r="K45" s="56"/>
      <c r="L45" s="56"/>
      <c r="M45" s="56"/>
      <c r="N45" s="78">
        <v>0</v>
      </c>
      <c r="O45" s="56"/>
      <c r="P45" s="78">
        <v>0</v>
      </c>
      <c r="Q45" s="56"/>
      <c r="R45" s="100">
        <v>0</v>
      </c>
      <c r="S45" s="78">
        <v>0</v>
      </c>
    </row>
    <row r="46" spans="3:22" s="76" customFormat="1" ht="30.75" customHeight="1">
      <c r="C46" s="103" t="s">
        <v>79</v>
      </c>
      <c r="D46" s="104">
        <f>D47+D60+D63+D66</f>
        <v>5749.417124</v>
      </c>
      <c r="E46" s="104">
        <f aca="true" t="shared" si="8" ref="E46:M46">E47+E60+E63+E66+E67</f>
        <v>3270.2192977083337</v>
      </c>
      <c r="F46" s="104">
        <f t="shared" si="8"/>
        <v>4500.772021</v>
      </c>
      <c r="G46" s="104">
        <f t="shared" si="8"/>
        <v>110.93922299999998</v>
      </c>
      <c r="H46" s="104">
        <f t="shared" si="8"/>
        <v>1661.183349</v>
      </c>
      <c r="I46" s="104">
        <f t="shared" si="8"/>
        <v>0</v>
      </c>
      <c r="J46" s="104">
        <f t="shared" si="8"/>
        <v>1032.2220429999998</v>
      </c>
      <c r="K46" s="104">
        <f t="shared" si="8"/>
        <v>5.942682333333334</v>
      </c>
      <c r="L46" s="67">
        <f t="shared" si="8"/>
        <v>4.177407</v>
      </c>
      <c r="M46" s="68">
        <f t="shared" si="8"/>
        <v>82.47194</v>
      </c>
      <c r="N46" s="68">
        <f aca="true" t="shared" si="9" ref="N46:N66">SUM(D46:M46)</f>
        <v>16417.345087041667</v>
      </c>
      <c r="O46" s="104">
        <f>O47+O60+O63+O66+O67</f>
        <v>-1734.1579353999998</v>
      </c>
      <c r="P46" s="68">
        <f aca="true" t="shared" si="10" ref="P46:P66">N46+O46</f>
        <v>14683.187151641667</v>
      </c>
      <c r="Q46" s="104">
        <f>Q47+Q60+Q63+Q66+Q67</f>
        <v>-297.6488806666667</v>
      </c>
      <c r="R46" s="105">
        <f aca="true" t="shared" si="11" ref="R46:R63">P46+Q46</f>
        <v>14385.538270975</v>
      </c>
      <c r="S46" s="68">
        <f aca="true" t="shared" si="12" ref="S46:S66">R46/$R$7*100</f>
        <v>2.0405018824078014</v>
      </c>
      <c r="V46" s="106"/>
    </row>
    <row r="47" spans="3:19" ht="19.5" customHeight="1">
      <c r="C47" s="107" t="s">
        <v>80</v>
      </c>
      <c r="D47" s="102">
        <f>SUM(D48:D52)+D59</f>
        <v>5749.774834</v>
      </c>
      <c r="E47" s="38">
        <f aca="true" t="shared" si="13" ref="E47:M47">E48+E49+E50+E51+E52+E59</f>
        <v>3080.089507</v>
      </c>
      <c r="F47" s="73">
        <f t="shared" si="13"/>
        <v>4504.078589</v>
      </c>
      <c r="G47" s="73">
        <f t="shared" si="13"/>
        <v>113.03306799999999</v>
      </c>
      <c r="H47" s="73">
        <f t="shared" si="13"/>
        <v>1662.270259</v>
      </c>
      <c r="I47" s="73">
        <f t="shared" si="13"/>
        <v>0</v>
      </c>
      <c r="J47" s="38">
        <f t="shared" si="13"/>
        <v>1000.7290429999998</v>
      </c>
      <c r="K47" s="38">
        <f t="shared" si="13"/>
        <v>5.942682333333334</v>
      </c>
      <c r="L47" s="108">
        <f t="shared" si="13"/>
        <v>4.1795659999999994</v>
      </c>
      <c r="M47" s="38">
        <f t="shared" si="13"/>
        <v>81.85194</v>
      </c>
      <c r="N47" s="78">
        <f t="shared" si="9"/>
        <v>16201.949488333337</v>
      </c>
      <c r="O47" s="38">
        <f>O48+O49+O50+O51+O52+O59</f>
        <v>-1734.1579353999998</v>
      </c>
      <c r="P47" s="78">
        <f t="shared" si="10"/>
        <v>14467.791552933337</v>
      </c>
      <c r="Q47" s="38">
        <f>Q48+Q49+Q50+Q51+Q52+Q59</f>
        <v>0</v>
      </c>
      <c r="R47" s="100">
        <f t="shared" si="11"/>
        <v>14467.791552933337</v>
      </c>
      <c r="S47" s="78">
        <f t="shared" si="12"/>
        <v>2.0521690146004734</v>
      </c>
    </row>
    <row r="48" spans="2:19" ht="23.25" customHeight="1">
      <c r="B48" s="109"/>
      <c r="C48" s="110" t="s">
        <v>81</v>
      </c>
      <c r="D48" s="111">
        <v>1617.352714</v>
      </c>
      <c r="E48" s="108">
        <v>1517.6462080000001</v>
      </c>
      <c r="F48" s="79">
        <v>12.638482</v>
      </c>
      <c r="G48" s="79">
        <v>6.797864</v>
      </c>
      <c r="H48" s="79">
        <v>11.425285</v>
      </c>
      <c r="I48" s="79"/>
      <c r="J48" s="108">
        <v>597.312464</v>
      </c>
      <c r="K48" s="108">
        <v>0</v>
      </c>
      <c r="L48" s="80"/>
      <c r="M48" s="108">
        <v>23.553</v>
      </c>
      <c r="N48" s="78">
        <f t="shared" si="9"/>
        <v>3786.726017</v>
      </c>
      <c r="O48" s="92"/>
      <c r="P48" s="78">
        <f t="shared" si="10"/>
        <v>3786.726017</v>
      </c>
      <c r="Q48" s="92"/>
      <c r="R48" s="100">
        <f t="shared" si="11"/>
        <v>3786.726017</v>
      </c>
      <c r="S48" s="78">
        <f t="shared" si="12"/>
        <v>0.5371242577304964</v>
      </c>
    </row>
    <row r="49" spans="2:19" ht="23.25" customHeight="1">
      <c r="B49" s="109"/>
      <c r="C49" s="110" t="s">
        <v>82</v>
      </c>
      <c r="D49" s="108">
        <v>274.740224</v>
      </c>
      <c r="E49" s="108">
        <v>809.3486290000001</v>
      </c>
      <c r="F49" s="79">
        <v>31.90645</v>
      </c>
      <c r="G49" s="79">
        <v>2.514292</v>
      </c>
      <c r="H49" s="79">
        <v>1533.359974</v>
      </c>
      <c r="I49" s="79">
        <v>0</v>
      </c>
      <c r="J49" s="80">
        <v>266.354</v>
      </c>
      <c r="K49" s="80">
        <v>0</v>
      </c>
      <c r="L49" s="80">
        <v>2.123633</v>
      </c>
      <c r="M49" s="80">
        <v>56.736670000000004</v>
      </c>
      <c r="N49" s="78">
        <f t="shared" si="9"/>
        <v>2977.083872</v>
      </c>
      <c r="O49" s="58">
        <v>-836.3984999999999</v>
      </c>
      <c r="P49" s="78">
        <f t="shared" si="10"/>
        <v>2140.6853720000004</v>
      </c>
      <c r="Q49" s="92"/>
      <c r="R49" s="100">
        <f t="shared" si="11"/>
        <v>2140.6853720000004</v>
      </c>
      <c r="S49" s="78">
        <f t="shared" si="12"/>
        <v>0.30364331517730503</v>
      </c>
    </row>
    <row r="50" spans="2:19" ht="17.25" customHeight="1">
      <c r="B50" s="109"/>
      <c r="C50" s="110" t="s">
        <v>83</v>
      </c>
      <c r="D50" s="108">
        <v>798.081899</v>
      </c>
      <c r="E50" s="108">
        <v>30.456122</v>
      </c>
      <c r="F50" s="79">
        <v>0.857682</v>
      </c>
      <c r="G50" s="79"/>
      <c r="H50" s="79">
        <v>0</v>
      </c>
      <c r="I50" s="79">
        <v>0</v>
      </c>
      <c r="J50" s="80">
        <v>0.041265</v>
      </c>
      <c r="K50" s="80">
        <v>0</v>
      </c>
      <c r="L50" s="108">
        <v>2.055933</v>
      </c>
      <c r="M50" s="80">
        <v>1.56227</v>
      </c>
      <c r="N50" s="78">
        <f t="shared" si="9"/>
        <v>833.055171</v>
      </c>
      <c r="O50" s="58">
        <v>-1.2415024</v>
      </c>
      <c r="P50" s="78">
        <f t="shared" si="10"/>
        <v>831.8136686</v>
      </c>
      <c r="Q50" s="92"/>
      <c r="R50" s="100">
        <f t="shared" si="11"/>
        <v>831.8136686</v>
      </c>
      <c r="S50" s="78">
        <f t="shared" si="12"/>
        <v>0.11798775441134751</v>
      </c>
    </row>
    <row r="51" spans="2:19" ht="18.75" customHeight="1">
      <c r="B51" s="109"/>
      <c r="C51" s="110" t="s">
        <v>84</v>
      </c>
      <c r="D51" s="108">
        <v>171.467144</v>
      </c>
      <c r="E51" s="108">
        <v>135.750471</v>
      </c>
      <c r="F51" s="79"/>
      <c r="G51" s="79">
        <v>0.036564</v>
      </c>
      <c r="H51" s="79"/>
      <c r="I51" s="79"/>
      <c r="J51" s="80"/>
      <c r="K51" s="108">
        <v>0</v>
      </c>
      <c r="L51" s="100"/>
      <c r="M51" s="108"/>
      <c r="N51" s="78">
        <f t="shared" si="9"/>
        <v>307.254179</v>
      </c>
      <c r="O51" s="92"/>
      <c r="P51" s="78">
        <f t="shared" si="10"/>
        <v>307.254179</v>
      </c>
      <c r="Q51" s="92"/>
      <c r="R51" s="100">
        <f t="shared" si="11"/>
        <v>307.254179</v>
      </c>
      <c r="S51" s="78">
        <f t="shared" si="12"/>
        <v>0.04358215304964539</v>
      </c>
    </row>
    <row r="52" spans="2:19" ht="26.25" customHeight="1">
      <c r="B52" s="109"/>
      <c r="C52" s="112" t="s">
        <v>85</v>
      </c>
      <c r="D52" s="100">
        <f>SUM(D53:D58)</f>
        <v>2885.4378639999995</v>
      </c>
      <c r="E52" s="100">
        <f aca="true" t="shared" si="14" ref="E52:M52">E53+E54+E56+E58+E55</f>
        <v>586.888077</v>
      </c>
      <c r="F52" s="113">
        <f t="shared" si="14"/>
        <v>4458.675975</v>
      </c>
      <c r="G52" s="113">
        <f t="shared" si="14"/>
        <v>103.68434799999999</v>
      </c>
      <c r="H52" s="113">
        <f t="shared" si="14"/>
        <v>117.485</v>
      </c>
      <c r="I52" s="113">
        <f t="shared" si="14"/>
        <v>0</v>
      </c>
      <c r="J52" s="100">
        <f t="shared" si="14"/>
        <v>137.02131400000002</v>
      </c>
      <c r="K52" s="100">
        <f t="shared" si="14"/>
        <v>5.942682333333334</v>
      </c>
      <c r="L52" s="100">
        <f t="shared" si="14"/>
        <v>0</v>
      </c>
      <c r="M52" s="100">
        <f t="shared" si="14"/>
        <v>0</v>
      </c>
      <c r="N52" s="78">
        <f t="shared" si="9"/>
        <v>8295.135260333333</v>
      </c>
      <c r="O52" s="100">
        <f>O53+O54+O56+O58+O55</f>
        <v>-896.517933</v>
      </c>
      <c r="P52" s="78">
        <f t="shared" si="10"/>
        <v>7398.6173273333325</v>
      </c>
      <c r="Q52" s="100">
        <f>Q53+Q54+Q56+Q58+Q55</f>
        <v>0</v>
      </c>
      <c r="R52" s="100">
        <f t="shared" si="11"/>
        <v>7398.6173273333325</v>
      </c>
      <c r="S52" s="78">
        <f t="shared" si="12"/>
        <v>1.049449266288416</v>
      </c>
    </row>
    <row r="53" spans="2:19" ht="32.25" customHeight="1">
      <c r="B53" s="109"/>
      <c r="C53" s="114" t="s">
        <v>86</v>
      </c>
      <c r="D53" s="108">
        <v>777.72746</v>
      </c>
      <c r="E53" s="80">
        <v>44.37783300000001</v>
      </c>
      <c r="F53" s="115">
        <v>0.001748</v>
      </c>
      <c r="G53" s="115">
        <v>22.171937</v>
      </c>
      <c r="H53" s="115"/>
      <c r="I53" s="115">
        <v>0</v>
      </c>
      <c r="J53" s="108">
        <v>23.750314</v>
      </c>
      <c r="K53" s="108"/>
      <c r="L53" s="38"/>
      <c r="M53" s="80"/>
      <c r="N53" s="78">
        <f t="shared" si="9"/>
        <v>868.0292919999999</v>
      </c>
      <c r="O53" s="58">
        <v>-803.950271</v>
      </c>
      <c r="P53" s="78">
        <f t="shared" si="10"/>
        <v>64.0790209999999</v>
      </c>
      <c r="Q53" s="92"/>
      <c r="R53" s="100">
        <f t="shared" si="11"/>
        <v>64.0790209999999</v>
      </c>
      <c r="S53" s="78">
        <f t="shared" si="12"/>
        <v>0.009089222836879417</v>
      </c>
    </row>
    <row r="54" spans="2:19" ht="15.75">
      <c r="B54" s="109"/>
      <c r="C54" s="116" t="s">
        <v>87</v>
      </c>
      <c r="D54" s="108">
        <v>665.871003</v>
      </c>
      <c r="E54" s="80">
        <v>8.682453</v>
      </c>
      <c r="F54" s="79">
        <v>0</v>
      </c>
      <c r="G54" s="79">
        <v>0</v>
      </c>
      <c r="H54" s="79"/>
      <c r="I54" s="79"/>
      <c r="J54" s="80">
        <v>0.831</v>
      </c>
      <c r="K54" s="117">
        <v>0.06468233333333333</v>
      </c>
      <c r="L54" s="80"/>
      <c r="M54" s="80"/>
      <c r="N54" s="78">
        <f t="shared" si="9"/>
        <v>675.4491383333333</v>
      </c>
      <c r="O54" s="58">
        <v>0</v>
      </c>
      <c r="P54" s="78">
        <f t="shared" si="10"/>
        <v>675.4491383333333</v>
      </c>
      <c r="Q54" s="92"/>
      <c r="R54" s="100">
        <f t="shared" si="11"/>
        <v>675.4491383333333</v>
      </c>
      <c r="S54" s="78">
        <f t="shared" si="12"/>
        <v>0.09580838841607564</v>
      </c>
    </row>
    <row r="55" spans="2:56" ht="38.25" customHeight="1">
      <c r="B55" s="109"/>
      <c r="C55" s="88" t="s">
        <v>88</v>
      </c>
      <c r="D55" s="108">
        <v>186.365956</v>
      </c>
      <c r="E55" s="80">
        <v>254.213716</v>
      </c>
      <c r="F55" s="80">
        <v>0.001227</v>
      </c>
      <c r="G55" s="80">
        <v>4.446349</v>
      </c>
      <c r="H55" s="80">
        <v>0</v>
      </c>
      <c r="I55" s="79"/>
      <c r="J55" s="80">
        <v>54.734</v>
      </c>
      <c r="K55" s="80">
        <v>5.878</v>
      </c>
      <c r="L55" s="80"/>
      <c r="M55" s="80"/>
      <c r="N55" s="78">
        <f t="shared" si="9"/>
        <v>505.63924799999995</v>
      </c>
      <c r="O55" s="58">
        <v>-92.56766199999997</v>
      </c>
      <c r="P55" s="78">
        <f t="shared" si="10"/>
        <v>413.07158599999997</v>
      </c>
      <c r="Q55" s="92">
        <v>0</v>
      </c>
      <c r="R55" s="78">
        <f t="shared" si="11"/>
        <v>413.07158599999997</v>
      </c>
      <c r="S55" s="78">
        <f t="shared" si="12"/>
        <v>0.05859171432624113</v>
      </c>
      <c r="BB55" s="2">
        <f>R55+R59+R61</f>
        <v>679.128324</v>
      </c>
      <c r="BD55" s="2">
        <f>D55+E55+F55+G55+H55+J55+K55+D59+J59+D61+E61+F61+G61+H61+I61+J61</f>
        <v>771.695986</v>
      </c>
    </row>
    <row r="56" spans="2:56" ht="15.75">
      <c r="B56" s="109"/>
      <c r="C56" s="116" t="s">
        <v>89</v>
      </c>
      <c r="D56" s="108">
        <v>1138.219028</v>
      </c>
      <c r="E56" s="80">
        <v>251.43210599999998</v>
      </c>
      <c r="F56" s="79">
        <v>4458.673000000001</v>
      </c>
      <c r="G56" s="79">
        <v>73.67409699999999</v>
      </c>
      <c r="H56" s="79">
        <v>117.485</v>
      </c>
      <c r="I56" s="79"/>
      <c r="J56" s="80">
        <v>2.972</v>
      </c>
      <c r="K56" s="80"/>
      <c r="L56" s="80"/>
      <c r="M56" s="80"/>
      <c r="N56" s="78">
        <f t="shared" si="9"/>
        <v>6042.455231</v>
      </c>
      <c r="O56" s="92"/>
      <c r="P56" s="78">
        <f t="shared" si="10"/>
        <v>6042.455231</v>
      </c>
      <c r="Q56" s="92"/>
      <c r="R56" s="100">
        <f t="shared" si="11"/>
        <v>6042.455231</v>
      </c>
      <c r="S56" s="78">
        <f t="shared" si="12"/>
        <v>0.8570858483687943</v>
      </c>
      <c r="BD56" s="2">
        <v>1462.1</v>
      </c>
    </row>
    <row r="57" spans="2:19" ht="63" customHeight="1">
      <c r="B57" s="109"/>
      <c r="C57" s="88" t="s">
        <v>90</v>
      </c>
      <c r="D57" s="108">
        <v>52.756</v>
      </c>
      <c r="E57" s="80"/>
      <c r="F57" s="79"/>
      <c r="G57" s="79"/>
      <c r="H57" s="79"/>
      <c r="I57" s="79"/>
      <c r="J57" s="80"/>
      <c r="K57" s="80"/>
      <c r="L57" s="80"/>
      <c r="M57" s="80"/>
      <c r="N57" s="78">
        <f t="shared" si="9"/>
        <v>52.756</v>
      </c>
      <c r="O57" s="92"/>
      <c r="P57" s="78">
        <f t="shared" si="10"/>
        <v>52.756</v>
      </c>
      <c r="Q57" s="92"/>
      <c r="R57" s="100">
        <f t="shared" si="11"/>
        <v>52.756</v>
      </c>
      <c r="S57" s="78">
        <f t="shared" si="12"/>
        <v>0.007483120567375887</v>
      </c>
    </row>
    <row r="58" spans="2:56" ht="15.75">
      <c r="B58" s="109"/>
      <c r="C58" s="116" t="s">
        <v>91</v>
      </c>
      <c r="D58" s="108">
        <v>64.498417</v>
      </c>
      <c r="E58" s="80">
        <v>28.181969000000002</v>
      </c>
      <c r="F58" s="79">
        <v>0</v>
      </c>
      <c r="G58" s="79">
        <v>3.391965</v>
      </c>
      <c r="H58" s="79">
        <v>0</v>
      </c>
      <c r="I58" s="79"/>
      <c r="J58" s="80">
        <v>54.734</v>
      </c>
      <c r="K58" s="80">
        <v>0</v>
      </c>
      <c r="L58" s="78">
        <v>0</v>
      </c>
      <c r="M58" s="80"/>
      <c r="N58" s="78">
        <f t="shared" si="9"/>
        <v>150.806351</v>
      </c>
      <c r="O58" s="92"/>
      <c r="P58" s="78">
        <f t="shared" si="10"/>
        <v>150.806351</v>
      </c>
      <c r="Q58" s="92"/>
      <c r="R58" s="100">
        <f t="shared" si="11"/>
        <v>150.806351</v>
      </c>
      <c r="S58" s="78">
        <f t="shared" si="12"/>
        <v>0.021390971773049647</v>
      </c>
      <c r="BD58" s="2">
        <f>BD55-BD56</f>
        <v>-690.404014</v>
      </c>
    </row>
    <row r="59" spans="2:56" s="92" customFormat="1" ht="31.5" customHeight="1">
      <c r="B59" s="118"/>
      <c r="C59" s="119" t="s">
        <v>92</v>
      </c>
      <c r="D59" s="108">
        <v>2.694989</v>
      </c>
      <c r="E59" s="80">
        <v>0</v>
      </c>
      <c r="F59" s="79">
        <v>0</v>
      </c>
      <c r="G59" s="79"/>
      <c r="H59" s="79"/>
      <c r="I59" s="79">
        <v>0</v>
      </c>
      <c r="J59" s="80">
        <v>0</v>
      </c>
      <c r="K59" s="78">
        <v>0</v>
      </c>
      <c r="L59" s="78"/>
      <c r="M59" s="80"/>
      <c r="N59" s="78">
        <f t="shared" si="9"/>
        <v>2.694989</v>
      </c>
      <c r="O59" s="58">
        <v>0</v>
      </c>
      <c r="P59" s="78">
        <f t="shared" si="10"/>
        <v>2.694989</v>
      </c>
      <c r="R59" s="100">
        <f t="shared" si="11"/>
        <v>2.694989</v>
      </c>
      <c r="S59" s="78">
        <f t="shared" si="12"/>
        <v>0.0003822679432624114</v>
      </c>
      <c r="BD59" s="92">
        <v>-944.4</v>
      </c>
    </row>
    <row r="60" spans="2:56" ht="19.5" customHeight="1">
      <c r="B60" s="109"/>
      <c r="C60" s="107" t="s">
        <v>93</v>
      </c>
      <c r="D60" s="78">
        <f>SUM(D61:D62)</f>
        <v>61.941723</v>
      </c>
      <c r="E60" s="78">
        <f aca="true" t="shared" si="15" ref="E60:M60">E61+E62</f>
        <v>173.45810366666666</v>
      </c>
      <c r="F60" s="120">
        <f t="shared" si="15"/>
        <v>0</v>
      </c>
      <c r="G60" s="120">
        <f t="shared" si="15"/>
        <v>0</v>
      </c>
      <c r="H60" s="120">
        <f t="shared" si="15"/>
        <v>0</v>
      </c>
      <c r="I60" s="120">
        <f t="shared" si="15"/>
        <v>0</v>
      </c>
      <c r="J60" s="78">
        <f t="shared" si="15"/>
        <v>30.341</v>
      </c>
      <c r="K60" s="78">
        <f t="shared" si="15"/>
        <v>0</v>
      </c>
      <c r="L60" s="80">
        <f t="shared" si="15"/>
        <v>0</v>
      </c>
      <c r="M60" s="78">
        <f t="shared" si="15"/>
        <v>0</v>
      </c>
      <c r="N60" s="78">
        <f t="shared" si="9"/>
        <v>265.74082666666663</v>
      </c>
      <c r="O60" s="78">
        <f>O61+O62</f>
        <v>0</v>
      </c>
      <c r="P60" s="78">
        <f t="shared" si="10"/>
        <v>265.74082666666663</v>
      </c>
      <c r="Q60" s="92">
        <f>Q61+Q62</f>
        <v>0</v>
      </c>
      <c r="R60" s="100">
        <f t="shared" si="11"/>
        <v>265.74082666666663</v>
      </c>
      <c r="S60" s="78">
        <f t="shared" si="12"/>
        <v>0.037693734278959806</v>
      </c>
      <c r="BD60" s="2">
        <f>BD58+BD59</f>
        <v>-1634.8040139999998</v>
      </c>
    </row>
    <row r="61" spans="2:19" ht="19.5" customHeight="1">
      <c r="B61" s="109"/>
      <c r="C61" s="116" t="s">
        <v>94</v>
      </c>
      <c r="D61" s="80">
        <v>61.941723</v>
      </c>
      <c r="E61" s="108">
        <v>171.079026</v>
      </c>
      <c r="F61" s="79"/>
      <c r="G61" s="79"/>
      <c r="H61" s="79">
        <v>0</v>
      </c>
      <c r="I61" s="79"/>
      <c r="J61" s="80">
        <v>30.341</v>
      </c>
      <c r="K61" s="80">
        <v>0</v>
      </c>
      <c r="L61" s="78">
        <v>0</v>
      </c>
      <c r="M61" s="108">
        <v>0</v>
      </c>
      <c r="N61" s="78">
        <f t="shared" si="9"/>
        <v>263.361749</v>
      </c>
      <c r="O61" s="78">
        <v>0</v>
      </c>
      <c r="P61" s="78">
        <f t="shared" si="10"/>
        <v>263.361749</v>
      </c>
      <c r="Q61" s="92"/>
      <c r="R61" s="100">
        <f t="shared" si="11"/>
        <v>263.361749</v>
      </c>
      <c r="S61" s="78">
        <f t="shared" si="12"/>
        <v>0.0373562764539007</v>
      </c>
    </row>
    <row r="62" spans="2:19" ht="19.5" customHeight="1">
      <c r="B62" s="109"/>
      <c r="C62" s="116" t="s">
        <v>95</v>
      </c>
      <c r="D62" s="80"/>
      <c r="E62" s="108">
        <v>2.379077666666667</v>
      </c>
      <c r="F62" s="115"/>
      <c r="G62" s="115">
        <v>0</v>
      </c>
      <c r="H62" s="115"/>
      <c r="I62" s="115"/>
      <c r="J62" s="80">
        <v>0</v>
      </c>
      <c r="K62" s="78"/>
      <c r="L62" s="78"/>
      <c r="M62" s="108"/>
      <c r="N62" s="78">
        <f t="shared" si="9"/>
        <v>2.379077666666667</v>
      </c>
      <c r="O62" s="92"/>
      <c r="P62" s="78">
        <f t="shared" si="10"/>
        <v>2.379077666666667</v>
      </c>
      <c r="Q62" s="92">
        <v>0</v>
      </c>
      <c r="R62" s="100">
        <f t="shared" si="11"/>
        <v>2.379077666666667</v>
      </c>
      <c r="S62" s="78">
        <f t="shared" si="12"/>
        <v>0.00033745782505910165</v>
      </c>
    </row>
    <row r="63" spans="2:19" ht="23.25" customHeight="1">
      <c r="B63" s="109"/>
      <c r="C63" s="107" t="s">
        <v>77</v>
      </c>
      <c r="D63" s="100">
        <f>D64+D65</f>
        <v>234.286241</v>
      </c>
      <c r="E63" s="100">
        <f>E64+E65</f>
        <v>59.77063966666667</v>
      </c>
      <c r="F63" s="100">
        <f>F64+F65</f>
        <v>0</v>
      </c>
      <c r="G63" s="100">
        <f>G64+G65</f>
        <v>0</v>
      </c>
      <c r="H63" s="100">
        <f>H64+H65</f>
        <v>0</v>
      </c>
      <c r="I63" s="115"/>
      <c r="J63" s="100">
        <f>J64+J65</f>
        <v>2.972</v>
      </c>
      <c r="K63" s="78"/>
      <c r="L63" s="78">
        <f>L64+L65</f>
        <v>0</v>
      </c>
      <c r="M63" s="100">
        <f>M64+M65</f>
        <v>0.62</v>
      </c>
      <c r="N63" s="78">
        <f t="shared" si="9"/>
        <v>297.6488806666666</v>
      </c>
      <c r="O63" s="100">
        <f>O64+O65</f>
        <v>0</v>
      </c>
      <c r="P63" s="78">
        <f t="shared" si="10"/>
        <v>297.6488806666666</v>
      </c>
      <c r="Q63" s="100">
        <f>Q64+Q65</f>
        <v>-297.6488806666667</v>
      </c>
      <c r="R63" s="100">
        <f t="shared" si="11"/>
        <v>0</v>
      </c>
      <c r="S63" s="78">
        <f t="shared" si="12"/>
        <v>0</v>
      </c>
    </row>
    <row r="64" spans="2:19" ht="15.75">
      <c r="B64" s="109"/>
      <c r="C64" s="121" t="s">
        <v>96</v>
      </c>
      <c r="D64" s="108">
        <v>4.19668</v>
      </c>
      <c r="E64" s="108">
        <v>0</v>
      </c>
      <c r="F64" s="115">
        <v>0</v>
      </c>
      <c r="G64" s="115">
        <v>0</v>
      </c>
      <c r="H64" s="115"/>
      <c r="I64" s="115">
        <v>0</v>
      </c>
      <c r="J64" s="108">
        <v>0</v>
      </c>
      <c r="K64" s="78"/>
      <c r="L64" s="78"/>
      <c r="M64" s="108"/>
      <c r="N64" s="122">
        <f t="shared" si="9"/>
        <v>4.19668</v>
      </c>
      <c r="O64" s="92"/>
      <c r="P64" s="78">
        <f t="shared" si="10"/>
        <v>4.19668</v>
      </c>
      <c r="Q64" s="92">
        <f>-P64</f>
        <v>-4.19668</v>
      </c>
      <c r="R64" s="100"/>
      <c r="S64" s="78">
        <f t="shared" si="12"/>
        <v>0</v>
      </c>
    </row>
    <row r="65" spans="2:19" ht="19.5" customHeight="1">
      <c r="B65" s="109"/>
      <c r="C65" s="121" t="s">
        <v>97</v>
      </c>
      <c r="D65" s="108">
        <v>230.089561</v>
      </c>
      <c r="E65" s="108">
        <v>59.77063966666667</v>
      </c>
      <c r="F65" s="115">
        <v>0</v>
      </c>
      <c r="G65" s="115">
        <v>0</v>
      </c>
      <c r="H65" s="115"/>
      <c r="I65" s="115">
        <v>0</v>
      </c>
      <c r="J65" s="108">
        <v>2.972</v>
      </c>
      <c r="K65" s="78"/>
      <c r="L65" s="78"/>
      <c r="M65" s="108">
        <v>0.62</v>
      </c>
      <c r="N65" s="78">
        <f t="shared" si="9"/>
        <v>293.45220066666667</v>
      </c>
      <c r="O65" s="58">
        <v>0</v>
      </c>
      <c r="P65" s="78">
        <f t="shared" si="10"/>
        <v>293.45220066666667</v>
      </c>
      <c r="Q65" s="92">
        <f>-P65</f>
        <v>-293.45220066666667</v>
      </c>
      <c r="R65" s="100">
        <f>P65+Q65</f>
        <v>0</v>
      </c>
      <c r="S65" s="78">
        <f t="shared" si="12"/>
        <v>0</v>
      </c>
    </row>
    <row r="66" spans="2:19" ht="34.5" customHeight="1">
      <c r="B66" s="109"/>
      <c r="C66" s="123" t="s">
        <v>98</v>
      </c>
      <c r="D66" s="108">
        <v>-296.585674</v>
      </c>
      <c r="E66" s="108">
        <v>-43.098952624999995</v>
      </c>
      <c r="F66" s="115">
        <v>-3.306568</v>
      </c>
      <c r="G66" s="115">
        <v>-2.093845</v>
      </c>
      <c r="H66" s="115">
        <v>-1.08691</v>
      </c>
      <c r="I66" s="115">
        <v>0</v>
      </c>
      <c r="J66" s="115">
        <v>-1.82</v>
      </c>
      <c r="K66" s="78"/>
      <c r="L66" s="124">
        <v>-0.002159</v>
      </c>
      <c r="M66" s="108"/>
      <c r="N66" s="78">
        <f t="shared" si="9"/>
        <v>-347.99410862499997</v>
      </c>
      <c r="O66" s="92"/>
      <c r="P66" s="78">
        <f t="shared" si="10"/>
        <v>-347.99410862499997</v>
      </c>
      <c r="Q66" s="92"/>
      <c r="R66" s="100">
        <f>P66+Q66</f>
        <v>-347.99410862499997</v>
      </c>
      <c r="S66" s="78">
        <f t="shared" si="12"/>
        <v>-0.0493608664716312</v>
      </c>
    </row>
    <row r="67" spans="3:19" ht="12" customHeight="1">
      <c r="C67" s="123"/>
      <c r="D67" s="124"/>
      <c r="E67" s="108"/>
      <c r="F67" s="115"/>
      <c r="G67" s="115"/>
      <c r="H67" s="115"/>
      <c r="I67" s="115"/>
      <c r="J67" s="38"/>
      <c r="K67" s="78"/>
      <c r="L67" s="108"/>
      <c r="M67" s="108"/>
      <c r="N67" s="78"/>
      <c r="O67" s="92"/>
      <c r="P67" s="78"/>
      <c r="Q67" s="92"/>
      <c r="R67" s="100"/>
      <c r="S67" s="78"/>
    </row>
    <row r="68" spans="3:22" ht="26.25" customHeight="1" thickBot="1">
      <c r="C68" s="125" t="s">
        <v>99</v>
      </c>
      <c r="D68" s="126">
        <f aca="true" t="shared" si="16" ref="D68:M68">D18-D46</f>
        <v>3315.89535753</v>
      </c>
      <c r="E68" s="126">
        <f t="shared" si="16"/>
        <v>1325.0382591366656</v>
      </c>
      <c r="F68" s="127">
        <f t="shared" si="16"/>
        <v>-1627.4810209999996</v>
      </c>
      <c r="G68" s="127">
        <f t="shared" si="16"/>
        <v>31.96927699999999</v>
      </c>
      <c r="H68" s="127">
        <f t="shared" si="16"/>
        <v>8.90964699999995</v>
      </c>
      <c r="I68" s="127">
        <f t="shared" si="16"/>
        <v>0</v>
      </c>
      <c r="J68" s="126">
        <f t="shared" si="16"/>
        <v>1000.4895056969701</v>
      </c>
      <c r="K68" s="126">
        <f t="shared" si="16"/>
        <v>2.6963176666666655</v>
      </c>
      <c r="L68" s="126">
        <f t="shared" si="16"/>
        <v>97.55282856999999</v>
      </c>
      <c r="M68" s="126">
        <f t="shared" si="16"/>
        <v>0.06105999999999767</v>
      </c>
      <c r="N68" s="126">
        <f>SUM(D68:M68)</f>
        <v>4155.131231600303</v>
      </c>
      <c r="O68" s="126">
        <f>O18-O46</f>
        <v>0.0019999999999527063</v>
      </c>
      <c r="P68" s="126">
        <f>P18-P46</f>
        <v>4155.1332316003045</v>
      </c>
      <c r="Q68" s="126">
        <f>Q18-Q46</f>
        <v>-204.3881193333333</v>
      </c>
      <c r="R68" s="126">
        <f>R18-R46</f>
        <v>3950.745112266972</v>
      </c>
      <c r="S68" s="128">
        <f>R68/$R$7*100</f>
        <v>0.5603893776265207</v>
      </c>
      <c r="U68" s="129"/>
      <c r="V68" s="130"/>
    </row>
    <row r="69" ht="19.5" customHeight="1" thickTop="1"/>
    <row r="247" ht="19.5" customHeight="1">
      <c r="AK247" s="132"/>
    </row>
  </sheetData>
  <sheetProtection/>
  <mergeCells count="7">
    <mergeCell ref="C3:S3"/>
    <mergeCell ref="O2:S2"/>
    <mergeCell ref="S13:S14"/>
    <mergeCell ref="R13:R14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2" r:id="rId1"/>
  <headerFooter alignWithMargins="0">
    <oddFooter>&amp;L&amp;D   &amp;T&amp;C&amp;F</oddFooter>
  </headerFooter>
  <rowBreaks count="1" manualBreakCount="1">
    <brk id="45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2015-02-27T07:07:46Z</cp:lastPrinted>
  <dcterms:created xsi:type="dcterms:W3CDTF">2015-02-26T15:13:58Z</dcterms:created>
  <dcterms:modified xsi:type="dcterms:W3CDTF">2015-02-27T07:13:14Z</dcterms:modified>
  <cp:category/>
  <cp:version/>
  <cp:contentType/>
  <cp:contentStatus/>
</cp:coreProperties>
</file>