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'Sinteza - An 2'!$A$1:$O$59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'Sinteza - An 2'!$4:$11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<sst xmlns="http://schemas.openxmlformats.org/spreadsheetml/2006/main" count="64" uniqueCount="56">
  <si>
    <t>Anexa nr.2</t>
  </si>
  <si>
    <t xml:space="preserve"> EXECUŢIA BUGETULUI GENERAL CONSOLIDAT </t>
  </si>
  <si>
    <t xml:space="preserve">    </t>
  </si>
  <si>
    <t xml:space="preserve">
 Realizări 1.01.-31.12.2022
Date finale
</t>
  </si>
  <si>
    <t>Program 2023</t>
  </si>
  <si>
    <t xml:space="preserve">
Realizări 1.01.-31.12.2023
Date operative
</t>
  </si>
  <si>
    <t xml:space="preserve"> Diferenţe   2023
   faţă de      2022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</si>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</sst>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18" fillId="33" borderId="14" xfId="0" applyNumberFormat="1" applyFont="1" applyFill="1" applyBorder="1" applyAlignment="1" applyProtection="1">
      <alignment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18" fillId="33" borderId="0" xfId="0" applyNumberFormat="1" applyFont="1" applyFill="1" applyBorder="1" applyAlignment="1" applyProtection="1">
      <alignment vertical="center" wrapText="1"/>
      <protection locked="0"/>
    </xf>
    <xf numFmtId="164" fontId="20" fillId="33" borderId="0" xfId="0" applyNumberFormat="1" applyFont="1" applyFill="1" applyBorder="1" applyAlignment="1" applyProtection="1">
      <alignment vertical="center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vertical="center" wrapText="1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 wrapText="1"/>
      <protection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5" fontId="25" fillId="36" borderId="0" xfId="0" applyNumberFormat="1" applyFont="1" applyFill="1" applyBorder="1" applyAlignment="1" applyProtection="1">
      <alignment horizontal="right" vertical="center"/>
      <protection locked="0"/>
    </xf>
    <xf numFmtId="0" fontId="25" fillId="33" borderId="0" xfId="0" applyFont="1" applyFill="1" applyAlignment="1">
      <alignment vertical="center" wrapText="1"/>
    </xf>
    <xf numFmtId="164" fontId="20" fillId="0" borderId="0" xfId="0" applyNumberFormat="1" applyFont="1" applyFill="1" applyBorder="1" applyAlignment="1" applyProtection="1">
      <alignment vertical="center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 applyProtection="1">
      <alignment vertical="center" wrapText="1"/>
      <protection/>
    </xf>
    <xf numFmtId="164" fontId="20" fillId="33" borderId="0" xfId="0" applyNumberFormat="1" applyFont="1" applyFill="1" applyBorder="1" applyAlignment="1">
      <alignment vertical="center"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5" fontId="25" fillId="36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>
      <alignment horizontal="right" vertical="center"/>
    </xf>
    <xf numFmtId="164" fontId="20" fillId="33" borderId="0" xfId="0" applyNumberFormat="1" applyFont="1" applyFill="1" applyBorder="1" applyAlignment="1" applyProtection="1">
      <alignment horizontal="right" vertical="center"/>
      <protection/>
    </xf>
    <xf numFmtId="164" fontId="20" fillId="33" borderId="0" xfId="0" applyNumberFormat="1" applyFont="1" applyFill="1" applyBorder="1" applyAlignment="1" applyProtection="1">
      <alignment horizontal="right"/>
      <protection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Border="1" applyAlignment="1">
      <alignment wrapTex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3" borderId="0" xfId="0" applyNumberFormat="1" applyFont="1" applyFill="1" applyBorder="1" applyAlignment="1">
      <alignment vertical="center" wrapText="1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decembrie%202023%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8.12.2023"/>
      <sheetName val="decembrie in zi"/>
      <sheetName val="decembrie in luna"/>
      <sheetName val="decembrie 2023 "/>
      <sheetName val="UAT decembrie 2023"/>
      <sheetName val="consolidari decembrie"/>
      <sheetName val="noiembrie 2023  (valori)"/>
      <sheetName val="UAT noiembrie 2023 (valori)"/>
      <sheetName val="Sinteza - An 2"/>
      <sheetName val="Sinteza - An 2 (engleza)"/>
      <sheetName val="2023 Engl"/>
      <sheetName val="2022 - 2023"/>
      <sheetName val="Progr.29.12.2023.(Stela)"/>
      <sheetName val="Sinteza - Anexa program anual"/>
      <sheetName val="program %.exec"/>
      <sheetName val="dob_trez"/>
      <sheetName val="SPECIAL_CNAIR"/>
      <sheetName val="CNAIR_ex"/>
      <sheetName val="decembrie sit.finan.2022 "/>
      <sheetName val="dec 2022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uget initial 2023"/>
      <sheetName val="Sinteza - An 2 program initial"/>
      <sheetName val="Sinteza - Anexa progr.an,sem.I"/>
      <sheetName val="Sinteza - Anexa progr.an,trim."/>
      <sheetName val="bgc desfasurat"/>
    </sheetNames>
    <sheetDataSet>
      <sheetData sheetId="14">
        <row r="29">
          <cell r="R29">
            <v>33105.839</v>
          </cell>
        </row>
        <row r="33">
          <cell r="R33">
            <v>37569.303</v>
          </cell>
        </row>
        <row r="37">
          <cell r="R37">
            <v>3919.287</v>
          </cell>
        </row>
        <row r="41">
          <cell r="R41">
            <v>9907.5</v>
          </cell>
        </row>
        <row r="49">
          <cell r="R49">
            <v>113795.609</v>
          </cell>
        </row>
        <row r="53">
          <cell r="R53">
            <v>38510.345</v>
          </cell>
        </row>
        <row r="57">
          <cell r="R57">
            <v>20918.641999999996</v>
          </cell>
        </row>
        <row r="61">
          <cell r="R61">
            <v>7503.013</v>
          </cell>
        </row>
        <row r="65">
          <cell r="R65">
            <v>2362.416</v>
          </cell>
        </row>
        <row r="69">
          <cell r="R69">
            <v>1420.324</v>
          </cell>
        </row>
        <row r="73">
          <cell r="R73">
            <v>162189.30500000005</v>
          </cell>
        </row>
        <row r="77">
          <cell r="R77">
            <v>47449.33108</v>
          </cell>
        </row>
        <row r="85">
          <cell r="R85">
            <v>1379.1309999999999</v>
          </cell>
        </row>
        <row r="89">
          <cell r="R89">
            <v>11.159</v>
          </cell>
        </row>
        <row r="97">
          <cell r="R97">
            <v>9193.073</v>
          </cell>
        </row>
        <row r="118">
          <cell r="R118">
            <v>0</v>
          </cell>
        </row>
        <row r="122">
          <cell r="R122">
            <v>48449.029749999994</v>
          </cell>
        </row>
        <row r="126">
          <cell r="R126">
            <v>3284.6090000000004</v>
          </cell>
        </row>
        <row r="139">
          <cell r="R139">
            <v>133223.49576000002</v>
          </cell>
        </row>
        <row r="143">
          <cell r="R143">
            <v>78394.0677</v>
          </cell>
        </row>
        <row r="147">
          <cell r="R147">
            <v>30294.897999999997</v>
          </cell>
        </row>
        <row r="151">
          <cell r="R151">
            <v>17303.262</v>
          </cell>
        </row>
        <row r="155">
          <cell r="R155">
            <v>2519.2690199999997</v>
          </cell>
        </row>
        <row r="159">
          <cell r="R159">
            <v>29921.579999999998</v>
          </cell>
        </row>
        <row r="163">
          <cell r="R163">
            <v>12809.568</v>
          </cell>
        </row>
        <row r="167">
          <cell r="R167">
            <v>189559.803</v>
          </cell>
        </row>
        <row r="171">
          <cell r="R171">
            <v>54237.873</v>
          </cell>
        </row>
        <row r="175">
          <cell r="R175">
            <v>10855.535999999998</v>
          </cell>
        </row>
        <row r="180">
          <cell r="R180">
            <v>3759.3620000000005</v>
          </cell>
        </row>
        <row r="184">
          <cell r="R184">
            <v>4260.1</v>
          </cell>
        </row>
        <row r="188">
          <cell r="R188">
            <v>959.4720000000001</v>
          </cell>
        </row>
        <row r="197">
          <cell r="R197">
            <v>52037.58699999999</v>
          </cell>
        </row>
        <row r="218">
          <cell r="R218">
            <v>0</v>
          </cell>
        </row>
        <row r="230">
          <cell r="R23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87"/>
  <sheetViews>
    <sheetView showZeros="0" tabSelected="1" view="pageBreakPreview" zoomScale="75" zoomScaleNormal="75" zoomScaleSheetLayoutView="75" zoomScalePageLayoutView="0" workbookViewId="0" topLeftCell="A1">
      <selection activeCell="T54" sqref="S54:T54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3.421875" style="2" hidden="1" customWidth="1"/>
    <col min="7" max="7" width="7.8515625" style="1" hidden="1" customWidth="1"/>
    <col min="8" max="8" width="8.7109375" style="1" hidden="1" customWidth="1"/>
    <col min="9" max="9" width="1.421875" style="1" customWidth="1"/>
    <col min="10" max="10" width="13.28125" style="5" customWidth="1"/>
    <col min="11" max="11" width="8.7109375" style="5" customWidth="1"/>
    <col min="12" max="12" width="8.28125" style="5" customWidth="1"/>
    <col min="13" max="13" width="2.28125" style="5" customWidth="1"/>
    <col min="14" max="14" width="11.7109375" style="5" customWidth="1"/>
    <col min="15" max="15" width="11.57421875" style="6" customWidth="1"/>
    <col min="16" max="16384" width="8.8515625" style="6" customWidth="1"/>
  </cols>
  <sheetData>
    <row r="1" spans="7:10" ht="17.25" customHeight="1">
      <c r="G1" s="3"/>
      <c r="H1" s="3"/>
      <c r="I1" s="3"/>
      <c r="J1" s="4"/>
    </row>
    <row r="2" spans="7:15" ht="18" customHeight="1">
      <c r="G2" s="3"/>
      <c r="H2" s="3"/>
      <c r="I2" s="3"/>
      <c r="J2" s="4"/>
      <c r="O2" s="7" t="s">
        <v>0</v>
      </c>
    </row>
    <row r="3" spans="1:15" ht="6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4" ht="16.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</row>
    <row r="6" spans="1:14" ht="11.25" customHeight="1" hidden="1">
      <c r="A6" s="6" t="s">
        <v>2</v>
      </c>
      <c r="B6" s="6"/>
      <c r="C6" s="6"/>
      <c r="D6" s="6"/>
      <c r="E6" s="14"/>
      <c r="F6" s="13"/>
      <c r="G6" s="6"/>
      <c r="H6" s="6"/>
      <c r="I6" s="14"/>
      <c r="J6" s="15"/>
      <c r="K6" s="16"/>
      <c r="L6" s="16"/>
      <c r="M6" s="17"/>
      <c r="N6" s="16"/>
    </row>
    <row r="7" spans="1:15" ht="41.25" customHeight="1">
      <c r="A7" s="18"/>
      <c r="B7" s="19" t="s">
        <v>3</v>
      </c>
      <c r="C7" s="19"/>
      <c r="D7" s="19"/>
      <c r="E7" s="20"/>
      <c r="F7" s="21" t="s">
        <v>4</v>
      </c>
      <c r="G7" s="21"/>
      <c r="H7" s="21"/>
      <c r="I7" s="22"/>
      <c r="J7" s="19" t="s">
        <v>5</v>
      </c>
      <c r="K7" s="19"/>
      <c r="L7" s="19"/>
      <c r="M7" s="23"/>
      <c r="N7" s="24" t="s">
        <v>6</v>
      </c>
      <c r="O7" s="25"/>
    </row>
    <row r="8" spans="1:15" s="32" customFormat="1" ht="33" customHeight="1">
      <c r="A8" s="26"/>
      <c r="B8" s="27" t="s">
        <v>7</v>
      </c>
      <c r="C8" s="28" t="s">
        <v>8</v>
      </c>
      <c r="D8" s="28" t="s">
        <v>9</v>
      </c>
      <c r="E8" s="29"/>
      <c r="F8" s="27" t="s">
        <v>7</v>
      </c>
      <c r="G8" s="28" t="s">
        <v>8</v>
      </c>
      <c r="H8" s="28" t="s">
        <v>9</v>
      </c>
      <c r="I8" s="29"/>
      <c r="J8" s="27" t="s">
        <v>7</v>
      </c>
      <c r="K8" s="28" t="s">
        <v>8</v>
      </c>
      <c r="L8" s="28" t="s">
        <v>9</v>
      </c>
      <c r="M8" s="29"/>
      <c r="N8" s="30" t="s">
        <v>7</v>
      </c>
      <c r="O8" s="31" t="s">
        <v>10</v>
      </c>
    </row>
    <row r="9" spans="1:15" s="38" customFormat="1" ht="9" customHeight="1">
      <c r="A9" s="33"/>
      <c r="B9" s="33"/>
      <c r="C9" s="33"/>
      <c r="D9" s="33"/>
      <c r="E9" s="33"/>
      <c r="F9" s="34"/>
      <c r="G9" s="33"/>
      <c r="H9" s="33"/>
      <c r="I9" s="33"/>
      <c r="J9" s="35"/>
      <c r="K9" s="35"/>
      <c r="L9" s="35"/>
      <c r="M9" s="35"/>
      <c r="N9" s="35"/>
      <c r="O9" s="36"/>
    </row>
    <row r="10" spans="1:15" s="38" customFormat="1" ht="18" customHeight="1">
      <c r="A10" s="39" t="s">
        <v>11</v>
      </c>
      <c r="B10" s="40">
        <v>1401345.4</v>
      </c>
      <c r="C10" s="40"/>
      <c r="D10" s="40"/>
      <c r="E10" s="40"/>
      <c r="F10" s="40">
        <f>J10</f>
        <v>1583500</v>
      </c>
      <c r="G10" s="40"/>
      <c r="H10" s="40"/>
      <c r="I10" s="40"/>
      <c r="J10" s="40">
        <v>1583500</v>
      </c>
      <c r="K10" s="40"/>
      <c r="L10" s="40"/>
      <c r="M10" s="40"/>
      <c r="N10" s="40"/>
      <c r="O10" s="41"/>
    </row>
    <row r="11" spans="2:15" s="38" customFormat="1" ht="8.25" customHeight="1">
      <c r="B11" s="42"/>
      <c r="F11" s="43"/>
      <c r="J11" s="44"/>
      <c r="K11" s="44"/>
      <c r="L11" s="44"/>
      <c r="M11" s="44"/>
      <c r="N11" s="44"/>
      <c r="O11" s="37"/>
    </row>
    <row r="12" spans="1:15" s="44" customFormat="1" ht="35.25" customHeight="1">
      <c r="A12" s="45" t="s">
        <v>12</v>
      </c>
      <c r="B12" s="46">
        <f>B13+B30+B31+B33+B34+B32+B35+B36+B37</f>
        <v>460202.6781115001</v>
      </c>
      <c r="C12" s="47">
        <f>B12/$B$10*100</f>
        <v>32.84006056690236</v>
      </c>
      <c r="D12" s="47">
        <f>B12/B$12*100</f>
        <v>100</v>
      </c>
      <c r="E12" s="47"/>
      <c r="F12" s="46">
        <f>F13+F30+F31+F33+F34++F37+F32+F35+F36</f>
        <v>540967.9158300001</v>
      </c>
      <c r="G12" s="47">
        <f>F12/$F$10*100</f>
        <v>34.162798599936856</v>
      </c>
      <c r="H12" s="47">
        <f aca="true" t="shared" si="0" ref="H12:H32">F12/F$12*100</f>
        <v>100</v>
      </c>
      <c r="I12" s="47"/>
      <c r="J12" s="46">
        <f>J13+J30+J31+J33+J34+J32+J35+J36+J37+J29</f>
        <v>521447.28276016004</v>
      </c>
      <c r="K12" s="47">
        <f>J12/$J$10*100</f>
        <v>32.93004627471803</v>
      </c>
      <c r="L12" s="47">
        <f aca="true" t="shared" si="1" ref="L12:L32">J12/J$12*100</f>
        <v>100</v>
      </c>
      <c r="M12" s="47"/>
      <c r="N12" s="47">
        <f>J12-B12</f>
        <v>61244.60464865994</v>
      </c>
      <c r="O12" s="48">
        <f>J12/B12-1</f>
        <v>0.13308180843272122</v>
      </c>
    </row>
    <row r="13" spans="1:15" s="53" customFormat="1" ht="24.75" customHeight="1">
      <c r="A13" s="49" t="s">
        <v>13</v>
      </c>
      <c r="B13" s="50">
        <f>B14+B27+B28</f>
        <v>410081.76960750006</v>
      </c>
      <c r="C13" s="51">
        <f>B13/$B$10*100</f>
        <v>29.26343281303097</v>
      </c>
      <c r="D13" s="51">
        <f>B13/B$12*100</f>
        <v>89.10894897229248</v>
      </c>
      <c r="E13" s="51"/>
      <c r="F13" s="50">
        <f>F14+F27+F28</f>
        <v>478650.91408000013</v>
      </c>
      <c r="G13" s="51">
        <f>F13/$F$10*100</f>
        <v>30.227402215345762</v>
      </c>
      <c r="H13" s="51">
        <f t="shared" si="0"/>
        <v>88.48046253272011</v>
      </c>
      <c r="I13" s="51"/>
      <c r="J13" s="50">
        <f>J14+J27+J28</f>
        <v>452346.76407316</v>
      </c>
      <c r="K13" s="51">
        <f>J13/$J$10*100</f>
        <v>28.56626233490117</v>
      </c>
      <c r="L13" s="51">
        <f t="shared" si="1"/>
        <v>86.7483212643793</v>
      </c>
      <c r="M13" s="51"/>
      <c r="N13" s="51">
        <f>J13-B13</f>
        <v>42264.994465659955</v>
      </c>
      <c r="O13" s="52">
        <f aca="true" t="shared" si="2" ref="O13:O27">J13/B13-1</f>
        <v>0.10306479731130902</v>
      </c>
    </row>
    <row r="14" spans="1:15" s="53" customFormat="1" ht="25.5" customHeight="1">
      <c r="A14" s="54" t="s">
        <v>14</v>
      </c>
      <c r="B14" s="50">
        <f>B15+B19+B20+B25+B26</f>
        <v>230461.67955200002</v>
      </c>
      <c r="C14" s="51">
        <f>B14/$B$10*100</f>
        <v>16.445744179272292</v>
      </c>
      <c r="D14" s="51">
        <f aca="true" t="shared" si="3" ref="D14:D34">B14/B$12*100</f>
        <v>50.07830039097744</v>
      </c>
      <c r="E14" s="51"/>
      <c r="F14" s="50">
        <f>F15+F19+F20+F25+F26</f>
        <v>269012.27800000005</v>
      </c>
      <c r="G14" s="51">
        <f aca="true" t="shared" si="4" ref="G14:G58">F14/$F$10*100</f>
        <v>16.98846087780234</v>
      </c>
      <c r="H14" s="51">
        <f>F14/F$12*100</f>
        <v>49.72795430709749</v>
      </c>
      <c r="I14" s="51"/>
      <c r="J14" s="50">
        <f>J15+J19+J20+J25+J26</f>
        <v>251032.89012499998</v>
      </c>
      <c r="K14" s="51">
        <f>J14/$J$10*100</f>
        <v>15.8530401089359</v>
      </c>
      <c r="L14" s="51">
        <f t="shared" si="1"/>
        <v>48.141566448714755</v>
      </c>
      <c r="M14" s="51"/>
      <c r="N14" s="51">
        <f aca="true" t="shared" si="5" ref="N14:N36">J14-B14</f>
        <v>20571.21057299996</v>
      </c>
      <c r="O14" s="52">
        <f t="shared" si="2"/>
        <v>0.0892608724061581</v>
      </c>
    </row>
    <row r="15" spans="1:15" s="53" customFormat="1" ht="40.5" customHeight="1">
      <c r="A15" s="55" t="s">
        <v>15</v>
      </c>
      <c r="B15" s="50">
        <f>B16+B17+B18</f>
        <v>65133.58601</v>
      </c>
      <c r="C15" s="51">
        <f>B15/$B$10*100</f>
        <v>4.64793233773772</v>
      </c>
      <c r="D15" s="51">
        <f t="shared" si="3"/>
        <v>14.153239237390775</v>
      </c>
      <c r="E15" s="51"/>
      <c r="F15" s="50">
        <f>F16+F17+F18</f>
        <v>74594.42899999999</v>
      </c>
      <c r="G15" s="51">
        <f t="shared" si="4"/>
        <v>4.710731228291758</v>
      </c>
      <c r="H15" s="51">
        <f>F15/F$12*100</f>
        <v>13.789067117880869</v>
      </c>
      <c r="I15" s="51"/>
      <c r="J15" s="50">
        <f>J16+J17+J18</f>
        <v>75024.440748</v>
      </c>
      <c r="K15" s="51">
        <f>J15/$J$10*100</f>
        <v>4.737887006504578</v>
      </c>
      <c r="L15" s="51">
        <f t="shared" si="1"/>
        <v>14.387732610452113</v>
      </c>
      <c r="M15" s="51"/>
      <c r="N15" s="51">
        <f t="shared" si="5"/>
        <v>9890.854737999995</v>
      </c>
      <c r="O15" s="52">
        <f t="shared" si="2"/>
        <v>0.15185490841056182</v>
      </c>
    </row>
    <row r="16" spans="1:15" ht="25.5" customHeight="1">
      <c r="A16" s="56" t="s">
        <v>16</v>
      </c>
      <c r="B16" s="57">
        <v>26664.823453</v>
      </c>
      <c r="C16" s="57">
        <f aca="true" t="shared" si="6" ref="C16:C28">B16/$B$10*100</f>
        <v>1.9028016542531203</v>
      </c>
      <c r="D16" s="57">
        <f t="shared" si="3"/>
        <v>5.79414782252517</v>
      </c>
      <c r="E16" s="57"/>
      <c r="F16" s="43">
        <f>'[1]program %.exec'!R29</f>
        <v>33105.839</v>
      </c>
      <c r="G16" s="58">
        <f t="shared" si="4"/>
        <v>2.090675023681718</v>
      </c>
      <c r="H16" s="57">
        <f t="shared" si="0"/>
        <v>6.119741676214964</v>
      </c>
      <c r="I16" s="57"/>
      <c r="J16" s="57">
        <v>29127.310999999998</v>
      </c>
      <c r="K16" s="57">
        <f aca="true" t="shared" si="7" ref="K16:K28">J16/$J$10*100</f>
        <v>1.8394260183138615</v>
      </c>
      <c r="L16" s="57">
        <f t="shared" si="1"/>
        <v>5.585859196699874</v>
      </c>
      <c r="M16" s="57"/>
      <c r="N16" s="57">
        <f>J16-B16</f>
        <v>2462.487546999997</v>
      </c>
      <c r="O16" s="59">
        <f>J16/B16-1</f>
        <v>0.09234966626876151</v>
      </c>
    </row>
    <row r="17" spans="1:15" ht="18" customHeight="1">
      <c r="A17" s="56" t="s">
        <v>17</v>
      </c>
      <c r="B17" s="57">
        <v>33707.631155</v>
      </c>
      <c r="C17" s="57">
        <f t="shared" si="6"/>
        <v>2.4053763729484543</v>
      </c>
      <c r="D17" s="57">
        <f t="shared" si="3"/>
        <v>7.324518686706373</v>
      </c>
      <c r="E17" s="57"/>
      <c r="F17" s="43">
        <f>'[1]program %.exec'!R33</f>
        <v>37569.303</v>
      </c>
      <c r="G17" s="58">
        <f t="shared" si="4"/>
        <v>2.37254834227976</v>
      </c>
      <c r="H17" s="57">
        <f t="shared" si="0"/>
        <v>6.944830164716498</v>
      </c>
      <c r="I17" s="57"/>
      <c r="J17" s="57">
        <v>40411.480747999994</v>
      </c>
      <c r="K17" s="57">
        <f t="shared" si="7"/>
        <v>2.5520354119355853</v>
      </c>
      <c r="L17" s="57">
        <f>J17/J$12*100</f>
        <v>7.749868890694225</v>
      </c>
      <c r="M17" s="57"/>
      <c r="N17" s="57">
        <f>J17-B17</f>
        <v>6703.849592999992</v>
      </c>
      <c r="O17" s="59">
        <f t="shared" si="2"/>
        <v>0.1988822519794773</v>
      </c>
    </row>
    <row r="18" spans="1:15" ht="31.5" customHeight="1">
      <c r="A18" s="60" t="s">
        <v>18</v>
      </c>
      <c r="B18" s="57">
        <v>4761.131402</v>
      </c>
      <c r="C18" s="57">
        <f t="shared" si="6"/>
        <v>0.3397543105361462</v>
      </c>
      <c r="D18" s="57">
        <f t="shared" si="3"/>
        <v>1.034572728159233</v>
      </c>
      <c r="E18" s="57"/>
      <c r="F18" s="61">
        <f>'[1]program %.exec'!R37</f>
        <v>3919.287</v>
      </c>
      <c r="G18" s="58">
        <f t="shared" si="4"/>
        <v>0.24750786233028102</v>
      </c>
      <c r="H18" s="57">
        <f t="shared" si="0"/>
        <v>0.7244952769494081</v>
      </c>
      <c r="I18" s="57"/>
      <c r="J18" s="57">
        <v>5485.649</v>
      </c>
      <c r="K18" s="57">
        <f t="shared" si="7"/>
        <v>0.34642557625513104</v>
      </c>
      <c r="L18" s="57">
        <f t="shared" si="1"/>
        <v>1.0520045230580148</v>
      </c>
      <c r="M18" s="57"/>
      <c r="N18" s="57">
        <f>J18-B18</f>
        <v>724.5175980000004</v>
      </c>
      <c r="O18" s="59">
        <f t="shared" si="2"/>
        <v>0.1521734093908127</v>
      </c>
    </row>
    <row r="19" spans="1:15" ht="24" customHeight="1">
      <c r="A19" s="55" t="s">
        <v>19</v>
      </c>
      <c r="B19" s="51">
        <v>6821.649943</v>
      </c>
      <c r="C19" s="51">
        <f t="shared" si="6"/>
        <v>0.4867929022352377</v>
      </c>
      <c r="D19" s="51">
        <f t="shared" si="3"/>
        <v>1.4823142644439844</v>
      </c>
      <c r="E19" s="51"/>
      <c r="F19" s="62">
        <f>'[1]program %.exec'!R41</f>
        <v>9907.5</v>
      </c>
      <c r="G19" s="51">
        <f t="shared" si="4"/>
        <v>0.6256709820018945</v>
      </c>
      <c r="H19" s="51">
        <f t="shared" si="0"/>
        <v>1.8314394828386544</v>
      </c>
      <c r="I19" s="51"/>
      <c r="J19" s="51">
        <v>7242.938</v>
      </c>
      <c r="K19" s="51">
        <f t="shared" si="7"/>
        <v>0.45740056836122517</v>
      </c>
      <c r="L19" s="51">
        <f t="shared" si="1"/>
        <v>1.3890067585856793</v>
      </c>
      <c r="M19" s="51"/>
      <c r="N19" s="51">
        <f t="shared" si="5"/>
        <v>421.28805699999975</v>
      </c>
      <c r="O19" s="52">
        <f t="shared" si="2"/>
        <v>0.06175750156049897</v>
      </c>
    </row>
    <row r="20" spans="1:15" ht="23.25" customHeight="1">
      <c r="A20" s="63" t="s">
        <v>20</v>
      </c>
      <c r="B20" s="50">
        <f>B21+B22+B23+B24</f>
        <v>155286.20936900002</v>
      </c>
      <c r="C20" s="51">
        <f>B20/$B$10*100</f>
        <v>11.08122304244193</v>
      </c>
      <c r="D20" s="51">
        <f t="shared" si="3"/>
        <v>33.7430042793833</v>
      </c>
      <c r="E20" s="51"/>
      <c r="F20" s="50">
        <f>F21+F22+F23+F24</f>
        <v>180727.609</v>
      </c>
      <c r="G20" s="51">
        <f t="shared" si="4"/>
        <v>11.413173918534891</v>
      </c>
      <c r="H20" s="51">
        <f t="shared" si="0"/>
        <v>33.40819366758784</v>
      </c>
      <c r="I20" s="51"/>
      <c r="J20" s="50">
        <f>J21+J22+J23+J24</f>
        <v>165720.37037699998</v>
      </c>
      <c r="K20" s="51">
        <f>J20/$J$10*100</f>
        <v>10.465448081907166</v>
      </c>
      <c r="L20" s="51">
        <f t="shared" si="1"/>
        <v>31.780848391767947</v>
      </c>
      <c r="M20" s="51"/>
      <c r="N20" s="51">
        <f t="shared" si="5"/>
        <v>10434.161007999966</v>
      </c>
      <c r="O20" s="52">
        <f t="shared" si="2"/>
        <v>0.06719309493353465</v>
      </c>
    </row>
    <row r="21" spans="1:15" ht="20.25" customHeight="1">
      <c r="A21" s="56" t="s">
        <v>21</v>
      </c>
      <c r="B21" s="43">
        <v>94090.565167</v>
      </c>
      <c r="C21" s="57">
        <f t="shared" si="6"/>
        <v>6.7143022103615575</v>
      </c>
      <c r="D21" s="57">
        <f t="shared" si="3"/>
        <v>20.445462323929213</v>
      </c>
      <c r="E21" s="57"/>
      <c r="F21" s="43">
        <f>'[1]program %.exec'!R49</f>
        <v>113795.609</v>
      </c>
      <c r="G21" s="58">
        <f t="shared" si="4"/>
        <v>7.186334638459109</v>
      </c>
      <c r="H21" s="57">
        <f t="shared" si="0"/>
        <v>21.035556022838225</v>
      </c>
      <c r="I21" s="57"/>
      <c r="J21" s="57">
        <v>104334.73</v>
      </c>
      <c r="K21" s="57">
        <f t="shared" si="7"/>
        <v>6.588868329649511</v>
      </c>
      <c r="L21" s="57">
        <f>J21/J$12*100</f>
        <v>20.008682267501392</v>
      </c>
      <c r="M21" s="57"/>
      <c r="N21" s="57">
        <f t="shared" si="5"/>
        <v>10244.164833000003</v>
      </c>
      <c r="O21" s="59">
        <f>J21/B21-1</f>
        <v>0.10887557976528028</v>
      </c>
    </row>
    <row r="22" spans="1:15" ht="18" customHeight="1">
      <c r="A22" s="56" t="s">
        <v>22</v>
      </c>
      <c r="B22" s="43">
        <v>35312.786671</v>
      </c>
      <c r="C22" s="57">
        <f t="shared" si="6"/>
        <v>2.519920261699935</v>
      </c>
      <c r="D22" s="57">
        <f t="shared" si="3"/>
        <v>7.67331185813835</v>
      </c>
      <c r="E22" s="57"/>
      <c r="F22" s="43">
        <f>'[1]program %.exec'!R53</f>
        <v>38510.345</v>
      </c>
      <c r="G22" s="58">
        <f t="shared" si="4"/>
        <v>2.4319763182822864</v>
      </c>
      <c r="H22" s="57">
        <f t="shared" si="0"/>
        <v>7.1187853980053655</v>
      </c>
      <c r="I22" s="57"/>
      <c r="J22" s="57">
        <v>37260.299</v>
      </c>
      <c r="K22" s="57">
        <f t="shared" si="7"/>
        <v>2.353034354278497</v>
      </c>
      <c r="L22" s="57">
        <f t="shared" si="1"/>
        <v>7.145554350723867</v>
      </c>
      <c r="M22" s="57"/>
      <c r="N22" s="57">
        <f>J22-B22</f>
        <v>1947.5123289999974</v>
      </c>
      <c r="O22" s="59">
        <f t="shared" si="2"/>
        <v>0.05515034390076501</v>
      </c>
    </row>
    <row r="23" spans="1:15" s="66" customFormat="1" ht="23.25" customHeight="1">
      <c r="A23" s="64" t="s">
        <v>23</v>
      </c>
      <c r="B23" s="43">
        <v>19161.069496</v>
      </c>
      <c r="C23" s="57">
        <f t="shared" si="6"/>
        <v>1.3673338133482296</v>
      </c>
      <c r="D23" s="57">
        <f t="shared" si="3"/>
        <v>4.1636153823854025</v>
      </c>
      <c r="E23" s="57"/>
      <c r="F23" s="65">
        <f>'[1]program %.exec'!R57</f>
        <v>20918.641999999996</v>
      </c>
      <c r="G23" s="58">
        <f t="shared" si="4"/>
        <v>1.3210383328070727</v>
      </c>
      <c r="H23" s="57">
        <f t="shared" si="0"/>
        <v>3.8668914343847534</v>
      </c>
      <c r="I23" s="57"/>
      <c r="J23" s="57">
        <v>17090.745377</v>
      </c>
      <c r="K23" s="57">
        <f t="shared" si="7"/>
        <v>1.0793018867698136</v>
      </c>
      <c r="L23" s="57">
        <f t="shared" si="1"/>
        <v>3.277559581197568</v>
      </c>
      <c r="M23" s="57"/>
      <c r="N23" s="57">
        <f t="shared" si="5"/>
        <v>-2070.324119000001</v>
      </c>
      <c r="O23" s="59">
        <f t="shared" si="2"/>
        <v>-0.10804846354908293</v>
      </c>
    </row>
    <row r="24" spans="1:15" ht="49.5" customHeight="1">
      <c r="A24" s="64" t="s">
        <v>24</v>
      </c>
      <c r="B24" s="43">
        <v>6721.7880350000005</v>
      </c>
      <c r="C24" s="57">
        <f t="shared" si="6"/>
        <v>0.4796667570322064</v>
      </c>
      <c r="D24" s="57">
        <f t="shared" si="3"/>
        <v>1.4606147149303232</v>
      </c>
      <c r="E24" s="57"/>
      <c r="F24" s="65">
        <f>'[1]program %.exec'!R61</f>
        <v>7503.013</v>
      </c>
      <c r="G24" s="58">
        <f t="shared" si="4"/>
        <v>0.4738246289864224</v>
      </c>
      <c r="H24" s="57">
        <f t="shared" si="0"/>
        <v>1.3869608123594954</v>
      </c>
      <c r="I24" s="57"/>
      <c r="J24" s="57">
        <v>7034.5960000000005</v>
      </c>
      <c r="K24" s="57">
        <f t="shared" si="7"/>
        <v>0.44424351120934646</v>
      </c>
      <c r="L24" s="57">
        <f t="shared" si="1"/>
        <v>1.3490521923451209</v>
      </c>
      <c r="M24" s="57"/>
      <c r="N24" s="57">
        <f t="shared" si="5"/>
        <v>312.80796499999997</v>
      </c>
      <c r="O24" s="59">
        <f t="shared" si="2"/>
        <v>0.046536422060800664</v>
      </c>
    </row>
    <row r="25" spans="1:15" s="53" customFormat="1" ht="35.25" customHeight="1">
      <c r="A25" s="63" t="s">
        <v>25</v>
      </c>
      <c r="B25" s="67">
        <v>1938.675505</v>
      </c>
      <c r="C25" s="51">
        <f t="shared" si="6"/>
        <v>0.13834387332345044</v>
      </c>
      <c r="D25" s="51">
        <f t="shared" si="3"/>
        <v>0.4212655851885956</v>
      </c>
      <c r="E25" s="51"/>
      <c r="F25" s="68">
        <f>'[1]program %.exec'!R65</f>
        <v>2362.416</v>
      </c>
      <c r="G25" s="51">
        <f t="shared" si="4"/>
        <v>0.14918951689295865</v>
      </c>
      <c r="H25" s="51">
        <f t="shared" si="0"/>
        <v>0.43670168430883294</v>
      </c>
      <c r="I25" s="51"/>
      <c r="J25" s="51">
        <v>1713.458</v>
      </c>
      <c r="K25" s="51">
        <f t="shared" si="7"/>
        <v>0.10820700978844333</v>
      </c>
      <c r="L25" s="51">
        <f t="shared" si="1"/>
        <v>0.32859659195656526</v>
      </c>
      <c r="M25" s="51"/>
      <c r="N25" s="51">
        <f t="shared" si="5"/>
        <v>-225.21750499999985</v>
      </c>
      <c r="O25" s="52">
        <f t="shared" si="2"/>
        <v>-0.11617081064837609</v>
      </c>
    </row>
    <row r="26" spans="1:15" s="53" customFormat="1" ht="17.25" customHeight="1">
      <c r="A26" s="69" t="s">
        <v>26</v>
      </c>
      <c r="B26" s="67">
        <v>1281.5587249999999</v>
      </c>
      <c r="C26" s="51">
        <f t="shared" si="6"/>
        <v>0.09145202353395529</v>
      </c>
      <c r="D26" s="51">
        <f t="shared" si="3"/>
        <v>0.27847702457079093</v>
      </c>
      <c r="E26" s="51"/>
      <c r="F26" s="51">
        <f>'[1]program %.exec'!R69</f>
        <v>1420.324</v>
      </c>
      <c r="G26" s="51">
        <f t="shared" si="4"/>
        <v>0.0896952320808336</v>
      </c>
      <c r="H26" s="51">
        <f t="shared" si="0"/>
        <v>0.2625523544812848</v>
      </c>
      <c r="I26" s="51"/>
      <c r="J26" s="51">
        <v>1331.683</v>
      </c>
      <c r="K26" s="51">
        <f t="shared" si="7"/>
        <v>0.0840974423744869</v>
      </c>
      <c r="L26" s="51">
        <f t="shared" si="1"/>
        <v>0.2553820959524509</v>
      </c>
      <c r="M26" s="51"/>
      <c r="N26" s="51">
        <f t="shared" si="5"/>
        <v>50.124275000000125</v>
      </c>
      <c r="O26" s="52">
        <f t="shared" si="2"/>
        <v>0.03911196110033899</v>
      </c>
    </row>
    <row r="27" spans="1:15" s="53" customFormat="1" ht="18" customHeight="1">
      <c r="A27" s="70" t="s">
        <v>27</v>
      </c>
      <c r="B27" s="67">
        <v>139920.22941</v>
      </c>
      <c r="C27" s="51">
        <f>B27/$B$10*100</f>
        <v>9.984706797481905</v>
      </c>
      <c r="D27" s="51">
        <f t="shared" si="3"/>
        <v>30.404045014292475</v>
      </c>
      <c r="E27" s="51"/>
      <c r="F27" s="71">
        <f>'[1]program %.exec'!R73</f>
        <v>162189.30500000005</v>
      </c>
      <c r="G27" s="51">
        <f t="shared" si="4"/>
        <v>10.242456899273764</v>
      </c>
      <c r="H27" s="51">
        <f t="shared" si="0"/>
        <v>29.98131686814644</v>
      </c>
      <c r="I27" s="51"/>
      <c r="J27" s="51">
        <v>158655.394123</v>
      </c>
      <c r="K27" s="51">
        <f t="shared" si="7"/>
        <v>10.01928601976634</v>
      </c>
      <c r="L27" s="51">
        <f>J27/J$12*100</f>
        <v>30.42597005841023</v>
      </c>
      <c r="M27" s="51"/>
      <c r="N27" s="51">
        <f>J27-B27</f>
        <v>18735.164713000006</v>
      </c>
      <c r="O27" s="52">
        <f t="shared" si="2"/>
        <v>0.13389889933714638</v>
      </c>
    </row>
    <row r="28" spans="1:15" s="53" customFormat="1" ht="18.75" customHeight="1">
      <c r="A28" s="72" t="s">
        <v>28</v>
      </c>
      <c r="B28" s="67">
        <v>39699.860645500004</v>
      </c>
      <c r="C28" s="51">
        <f t="shared" si="6"/>
        <v>2.832981836276767</v>
      </c>
      <c r="D28" s="51">
        <f t="shared" si="3"/>
        <v>8.626603567022558</v>
      </c>
      <c r="E28" s="51"/>
      <c r="F28" s="51">
        <f>'[1]program %.exec'!R77</f>
        <v>47449.33108</v>
      </c>
      <c r="G28" s="51">
        <f t="shared" si="4"/>
        <v>2.996484438269656</v>
      </c>
      <c r="H28" s="51">
        <f t="shared" si="0"/>
        <v>8.771191357476184</v>
      </c>
      <c r="I28" s="51"/>
      <c r="J28" s="51">
        <v>42658.47982516001</v>
      </c>
      <c r="K28" s="51">
        <f t="shared" si="7"/>
        <v>2.693936206198927</v>
      </c>
      <c r="L28" s="51">
        <f>J28/J$12*100</f>
        <v>8.180784757254319</v>
      </c>
      <c r="M28" s="51"/>
      <c r="N28" s="51">
        <f t="shared" si="5"/>
        <v>2958.6191796600033</v>
      </c>
      <c r="O28" s="52">
        <f>J28/B28-1</f>
        <v>0.07452467418157971</v>
      </c>
    </row>
    <row r="29" spans="1:15" s="53" customFormat="1" ht="16.5" customHeight="1">
      <c r="A29" s="73" t="s">
        <v>29</v>
      </c>
      <c r="B29" s="67"/>
      <c r="C29" s="51"/>
      <c r="D29" s="51"/>
      <c r="E29" s="51"/>
      <c r="F29" s="74"/>
      <c r="G29" s="51"/>
      <c r="H29" s="51"/>
      <c r="I29" s="51"/>
      <c r="J29" s="51"/>
      <c r="K29" s="51"/>
      <c r="L29" s="51"/>
      <c r="M29" s="51"/>
      <c r="N29" s="51"/>
      <c r="O29" s="52"/>
    </row>
    <row r="30" spans="1:15" s="53" customFormat="1" ht="19.5" customHeight="1">
      <c r="A30" s="75" t="s">
        <v>30</v>
      </c>
      <c r="B30" s="67">
        <v>1408.616739</v>
      </c>
      <c r="C30" s="51">
        <f>B30/$B$10*100</f>
        <v>0.10051888271085774</v>
      </c>
      <c r="D30" s="51">
        <f t="shared" si="3"/>
        <v>0.30608616724710014</v>
      </c>
      <c r="E30" s="51"/>
      <c r="F30" s="50">
        <f>'[1]program %.exec'!R85</f>
        <v>1379.1309999999999</v>
      </c>
      <c r="G30" s="51">
        <f t="shared" si="4"/>
        <v>0.08709384275339437</v>
      </c>
      <c r="H30" s="51">
        <f t="shared" si="0"/>
        <v>0.2549376699880652</v>
      </c>
      <c r="I30" s="51"/>
      <c r="J30" s="51">
        <v>1285.492</v>
      </c>
      <c r="K30" s="51">
        <f>J30/$J$10*100</f>
        <v>0.08118042311335648</v>
      </c>
      <c r="L30" s="51">
        <f t="shared" si="1"/>
        <v>0.2465238658825772</v>
      </c>
      <c r="M30" s="51"/>
      <c r="N30" s="51">
        <f t="shared" si="5"/>
        <v>-123.12473900000009</v>
      </c>
      <c r="O30" s="52">
        <f>J30/B30-1</f>
        <v>-0.08740826059429652</v>
      </c>
    </row>
    <row r="31" spans="1:15" s="53" customFormat="1" ht="18" customHeight="1">
      <c r="A31" s="75" t="s">
        <v>31</v>
      </c>
      <c r="B31" s="67">
        <v>31.999812000000002</v>
      </c>
      <c r="C31" s="51">
        <f>B31/$B$10*100</f>
        <v>0.002283506407485264</v>
      </c>
      <c r="D31" s="51">
        <f t="shared" si="3"/>
        <v>0.006953417162045922</v>
      </c>
      <c r="E31" s="51"/>
      <c r="F31" s="50">
        <f>'[1]program %.exec'!R89</f>
        <v>11.159</v>
      </c>
      <c r="G31" s="51">
        <f t="shared" si="4"/>
        <v>0.0007047047679191664</v>
      </c>
      <c r="H31" s="51">
        <f t="shared" si="0"/>
        <v>0.0020627840715615993</v>
      </c>
      <c r="I31" s="51"/>
      <c r="J31" s="51">
        <v>15.997876</v>
      </c>
      <c r="K31" s="51">
        <f>J31/$J$10*100</f>
        <v>0.0010102858225449953</v>
      </c>
      <c r="L31" s="51">
        <f t="shared" si="1"/>
        <v>0.0030679757146914177</v>
      </c>
      <c r="M31" s="51"/>
      <c r="N31" s="51">
        <f t="shared" si="5"/>
        <v>-16.001936</v>
      </c>
      <c r="O31" s="76">
        <f>J31/B31-1</f>
        <v>-0.5000634378726976</v>
      </c>
    </row>
    <row r="32" spans="1:15" s="53" customFormat="1" ht="34.5" customHeight="1">
      <c r="A32" s="77" t="s">
        <v>32</v>
      </c>
      <c r="B32" s="67">
        <v>980.6104419999999</v>
      </c>
      <c r="C32" s="51">
        <f>B32/$B$10*100</f>
        <v>0.06997635572215101</v>
      </c>
      <c r="D32" s="51">
        <f t="shared" si="3"/>
        <v>0.21308229800488318</v>
      </c>
      <c r="E32" s="51"/>
      <c r="F32" s="78">
        <f>'[1]program %.exec'!R97</f>
        <v>9193.073</v>
      </c>
      <c r="G32" s="51">
        <f t="shared" si="4"/>
        <v>0.5805540258920114</v>
      </c>
      <c r="H32" s="51">
        <f t="shared" si="0"/>
        <v>1.699374903943275</v>
      </c>
      <c r="I32" s="51"/>
      <c r="J32" s="51">
        <v>8639.376748</v>
      </c>
      <c r="K32" s="51">
        <f>J32/$J$10*100</f>
        <v>0.5455874169876855</v>
      </c>
      <c r="L32" s="51">
        <f t="shared" si="1"/>
        <v>1.6568073194800186</v>
      </c>
      <c r="M32" s="51"/>
      <c r="N32" s="51">
        <f t="shared" si="5"/>
        <v>7658.766306</v>
      </c>
      <c r="O32" s="76">
        <f>J32/B32-1</f>
        <v>7.810202683931854</v>
      </c>
    </row>
    <row r="33" spans="1:15" s="53" customFormat="1" ht="16.5" customHeight="1">
      <c r="A33" s="79" t="s">
        <v>33</v>
      </c>
      <c r="B33" s="67"/>
      <c r="C33" s="51"/>
      <c r="D33" s="51"/>
      <c r="E33" s="51"/>
      <c r="F33" s="50"/>
      <c r="G33" s="51">
        <f>F33/$F$10*100</f>
        <v>0</v>
      </c>
      <c r="H33" s="51">
        <f>F33/F$12*100</f>
        <v>0</v>
      </c>
      <c r="I33" s="51"/>
      <c r="J33" s="51"/>
      <c r="K33" s="51"/>
      <c r="L33" s="51"/>
      <c r="M33" s="51"/>
      <c r="N33" s="51"/>
      <c r="O33" s="76"/>
    </row>
    <row r="34" spans="1:15" ht="18" customHeight="1">
      <c r="A34" s="75" t="s">
        <v>34</v>
      </c>
      <c r="B34" s="79">
        <v>274.63567</v>
      </c>
      <c r="C34" s="79">
        <f>B34/$B$10*100</f>
        <v>0.01959799989353089</v>
      </c>
      <c r="D34" s="79">
        <f t="shared" si="3"/>
        <v>0.05967711251203539</v>
      </c>
      <c r="E34" s="79"/>
      <c r="F34" s="80">
        <f>'[1]program %.exec'!R118</f>
        <v>0</v>
      </c>
      <c r="G34" s="51">
        <f>F34/$F$10*100</f>
        <v>0</v>
      </c>
      <c r="H34" s="51">
        <f>F34/F$12*100</f>
        <v>0</v>
      </c>
      <c r="I34" s="79"/>
      <c r="J34" s="79">
        <v>101.309</v>
      </c>
      <c r="K34" s="79">
        <f>J34/$J$10*100</f>
        <v>0.006397789706346701</v>
      </c>
      <c r="L34" s="79">
        <f>J34/J$12*100</f>
        <v>0.0194284261035448</v>
      </c>
      <c r="M34" s="79"/>
      <c r="N34" s="79">
        <f t="shared" si="5"/>
        <v>-173.32667</v>
      </c>
      <c r="O34" s="76">
        <f>J34/B34-1</f>
        <v>-0.6311149240009502</v>
      </c>
    </row>
    <row r="35" spans="1:15" ht="18.75" customHeight="1">
      <c r="A35" s="81" t="s">
        <v>35</v>
      </c>
      <c r="B35" s="67">
        <v>1435.7273130000003</v>
      </c>
      <c r="C35" s="67">
        <f>B35/$B$10*100</f>
        <v>0.10245349312168152</v>
      </c>
      <c r="D35" s="67">
        <f>B35/B$12*100</f>
        <v>0.31197717468566</v>
      </c>
      <c r="E35" s="50"/>
      <c r="F35" s="50"/>
      <c r="G35" s="51">
        <f>F35/$F$10*100</f>
        <v>0</v>
      </c>
      <c r="H35" s="51">
        <f>F35/F$12*100</f>
        <v>0</v>
      </c>
      <c r="I35" s="51"/>
      <c r="J35" s="67">
        <v>2093.51</v>
      </c>
      <c r="K35" s="67">
        <f>J35/$J$10*100</f>
        <v>0.1322077676034102</v>
      </c>
      <c r="L35" s="67">
        <f>J35/J$12*100</f>
        <v>0.401480661461786</v>
      </c>
      <c r="M35" s="67"/>
      <c r="N35" s="67">
        <f>J35-B35</f>
        <v>657.7826869999999</v>
      </c>
      <c r="O35" s="52">
        <f>J35/B35-1</f>
        <v>0.4581529382662095</v>
      </c>
    </row>
    <row r="36" spans="1:15" ht="48" customHeight="1">
      <c r="A36" s="83" t="s">
        <v>36</v>
      </c>
      <c r="B36" s="67">
        <v>45754.24471900001</v>
      </c>
      <c r="C36" s="67">
        <f>B36/$B$10*100</f>
        <v>3.265022650304487</v>
      </c>
      <c r="D36" s="67">
        <f>B36/B$12*100</f>
        <v>9.942194362440118</v>
      </c>
      <c r="E36" s="67"/>
      <c r="F36" s="67">
        <f>'[1]program %.exec'!R122</f>
        <v>48449.029749999994</v>
      </c>
      <c r="G36" s="51">
        <f>F36/$F$10*100</f>
        <v>3.0596166561414586</v>
      </c>
      <c r="H36" s="51">
        <f>F36/F$12*100</f>
        <v>8.955989501829379</v>
      </c>
      <c r="I36" s="67"/>
      <c r="J36" s="67">
        <v>55011.814063000005</v>
      </c>
      <c r="K36" s="67">
        <f>J36/$J$10*100</f>
        <v>3.4740646708556997</v>
      </c>
      <c r="L36" s="67">
        <f>J36/J$12*100</f>
        <v>10.54983233814313</v>
      </c>
      <c r="M36" s="67"/>
      <c r="N36" s="67">
        <f t="shared" si="5"/>
        <v>9257.569343999996</v>
      </c>
      <c r="O36" s="52">
        <f>J36/B36-1</f>
        <v>0.2023324699348752</v>
      </c>
    </row>
    <row r="37" spans="1:15" ht="31.5" customHeight="1">
      <c r="A37" s="83" t="s">
        <v>37</v>
      </c>
      <c r="B37" s="67">
        <v>235.07380899999998</v>
      </c>
      <c r="C37" s="67">
        <f>B37/$B$10*100</f>
        <v>0.0167748657111944</v>
      </c>
      <c r="D37" s="67">
        <f>B37/B$12*100</f>
        <v>0.05108049565566526</v>
      </c>
      <c r="E37" s="67"/>
      <c r="F37" s="67">
        <f>'[1]program %.exec'!R126</f>
        <v>3284.6090000000004</v>
      </c>
      <c r="G37" s="51">
        <f>F37/$F$10*100</f>
        <v>0.207427155036312</v>
      </c>
      <c r="H37" s="51">
        <f>F37/F$12*100</f>
        <v>0.6071726074476094</v>
      </c>
      <c r="I37" s="67"/>
      <c r="J37" s="67">
        <v>1953.019</v>
      </c>
      <c r="K37" s="67">
        <f>J37/$J$10*100</f>
        <v>0.12333558572781812</v>
      </c>
      <c r="L37" s="67">
        <f>J37/J$12*100</f>
        <v>0.37453814883494024</v>
      </c>
      <c r="M37" s="67"/>
      <c r="N37" s="67">
        <f>J37-B37</f>
        <v>1717.945191</v>
      </c>
      <c r="O37" s="76">
        <f>J37/B37-1</f>
        <v>7.308109730761201</v>
      </c>
    </row>
    <row r="38" spans="1:15" ht="8.25" customHeight="1">
      <c r="A38" s="84"/>
      <c r="B38" s="50"/>
      <c r="C38" s="50"/>
      <c r="D38" s="50"/>
      <c r="E38" s="50"/>
      <c r="F38" s="50"/>
      <c r="G38" s="51">
        <f t="shared" si="4"/>
        <v>0</v>
      </c>
      <c r="H38" s="51"/>
      <c r="I38" s="51"/>
      <c r="J38" s="71"/>
      <c r="K38" s="51"/>
      <c r="L38" s="51"/>
      <c r="M38" s="51"/>
      <c r="N38" s="51"/>
      <c r="O38" s="82"/>
    </row>
    <row r="39" spans="1:15" s="53" customFormat="1" ht="33" customHeight="1">
      <c r="A39" s="45" t="s">
        <v>38</v>
      </c>
      <c r="B39" s="85">
        <f>B40+B54+B55+B56</f>
        <v>540968.4956218399</v>
      </c>
      <c r="C39" s="47">
        <f aca="true" t="shared" si="8" ref="C39:C55">B39/$B$10*100</f>
        <v>38.60350885811877</v>
      </c>
      <c r="D39" s="47">
        <f>B39/B$39*100</f>
        <v>100</v>
      </c>
      <c r="E39" s="47"/>
      <c r="F39" s="85" t="e">
        <f>F40+F54+F55+F56</f>
        <v>#REF!</v>
      </c>
      <c r="G39" s="47" t="e">
        <f t="shared" si="4"/>
        <v>#REF!</v>
      </c>
      <c r="H39" s="47" t="e">
        <f aca="true" t="shared" si="9" ref="H39:H56">F39/F$39*100</f>
        <v>#REF!</v>
      </c>
      <c r="I39" s="47"/>
      <c r="J39" s="85">
        <f>J40+J54+J55+J56</f>
        <v>611349.6552339601</v>
      </c>
      <c r="K39" s="47">
        <f aca="true" t="shared" si="10" ref="K39:K50">J39/$J$10*100</f>
        <v>38.6074932260158</v>
      </c>
      <c r="L39" s="47">
        <f aca="true" t="shared" si="11" ref="L39:L50">J39/J$39*100</f>
        <v>100</v>
      </c>
      <c r="M39" s="47"/>
      <c r="N39" s="47">
        <f>J39-B39</f>
        <v>70381.15961212025</v>
      </c>
      <c r="O39" s="48">
        <f aca="true" t="shared" si="12" ref="O39:O52">J39/B39-1</f>
        <v>0.1301021412184411</v>
      </c>
    </row>
    <row r="40" spans="1:15" s="53" customFormat="1" ht="19.5" customHeight="1">
      <c r="A40" s="86" t="s">
        <v>39</v>
      </c>
      <c r="B40" s="71">
        <f>B41+B42+B43+B44++B45+B46+B47+B48+B49+B50+B51+B52+B53</f>
        <v>502909.82483756996</v>
      </c>
      <c r="C40" s="51">
        <f t="shared" si="8"/>
        <v>35.88764232126997</v>
      </c>
      <c r="D40" s="51">
        <f aca="true" t="shared" si="13" ref="D40:D55">B40/B$39*100</f>
        <v>92.96471585826423</v>
      </c>
      <c r="E40" s="51"/>
      <c r="F40" s="71" t="e">
        <f>F41+F42+F43+F44++F45+F46+F47+F48+F49+F50+F51+F52+F53+#REF!</f>
        <v>#REF!</v>
      </c>
      <c r="G40" s="51" t="e">
        <f t="shared" si="4"/>
        <v>#REF!</v>
      </c>
      <c r="H40" s="51" t="e">
        <f t="shared" si="9"/>
        <v>#REF!</v>
      </c>
      <c r="I40" s="51"/>
      <c r="J40" s="71">
        <f>J41+J42+J43+J44++J45+J46+J47+J48+J49+J50+J51+J52+J53</f>
        <v>574562.4365259601</v>
      </c>
      <c r="K40" s="51">
        <f t="shared" si="10"/>
        <v>36.2843344822204</v>
      </c>
      <c r="L40" s="51">
        <f t="shared" si="11"/>
        <v>93.98262215525062</v>
      </c>
      <c r="M40" s="51"/>
      <c r="N40" s="51">
        <f>J40-B40</f>
        <v>71652.61168839014</v>
      </c>
      <c r="O40" s="52">
        <f t="shared" si="12"/>
        <v>0.14247606260532408</v>
      </c>
    </row>
    <row r="41" spans="1:15" ht="19.5" customHeight="1">
      <c r="A41" s="87" t="s">
        <v>40</v>
      </c>
      <c r="B41" s="79">
        <v>117683.37286999999</v>
      </c>
      <c r="C41" s="79">
        <f t="shared" si="8"/>
        <v>8.397884837670997</v>
      </c>
      <c r="D41" s="79">
        <f t="shared" si="13"/>
        <v>21.754200812511957</v>
      </c>
      <c r="E41" s="79"/>
      <c r="F41" s="79">
        <f>'[1]program %.exec'!R139</f>
        <v>133223.49576000002</v>
      </c>
      <c r="G41" s="51">
        <f t="shared" si="4"/>
        <v>8.413229918534892</v>
      </c>
      <c r="H41" s="79" t="e">
        <f t="shared" si="9"/>
        <v>#REF!</v>
      </c>
      <c r="I41" s="79"/>
      <c r="J41" s="88">
        <v>132695.54127000002</v>
      </c>
      <c r="K41" s="79">
        <f t="shared" si="10"/>
        <v>8.379888934006948</v>
      </c>
      <c r="L41" s="79">
        <f t="shared" si="11"/>
        <v>21.705343273518025</v>
      </c>
      <c r="M41" s="79"/>
      <c r="N41" s="79">
        <f aca="true" t="shared" si="14" ref="N41:N55">J41-B41</f>
        <v>15012.168400000024</v>
      </c>
      <c r="O41" s="89">
        <f t="shared" si="12"/>
        <v>0.1275640562799245</v>
      </c>
    </row>
    <row r="42" spans="1:15" ht="19.5" customHeight="1">
      <c r="A42" s="87" t="s">
        <v>41</v>
      </c>
      <c r="B42" s="79">
        <v>72468.66694800001</v>
      </c>
      <c r="C42" s="79">
        <f t="shared" si="8"/>
        <v>5.171363672938878</v>
      </c>
      <c r="D42" s="79">
        <f t="shared" si="13"/>
        <v>13.396097468614643</v>
      </c>
      <c r="E42" s="79"/>
      <c r="F42" s="79">
        <f>'[1]program %.exec'!R143</f>
        <v>78394.0677</v>
      </c>
      <c r="G42" s="51">
        <f t="shared" si="4"/>
        <v>4.950683151247237</v>
      </c>
      <c r="H42" s="79" t="e">
        <f t="shared" si="9"/>
        <v>#REF!</v>
      </c>
      <c r="I42" s="79"/>
      <c r="J42" s="88">
        <v>77158.830976</v>
      </c>
      <c r="K42" s="79">
        <f t="shared" si="10"/>
        <v>4.872676411493527</v>
      </c>
      <c r="L42" s="79">
        <f t="shared" si="11"/>
        <v>12.621063955040873</v>
      </c>
      <c r="M42" s="79"/>
      <c r="N42" s="79">
        <f t="shared" si="14"/>
        <v>4690.164027999985</v>
      </c>
      <c r="O42" s="89">
        <f t="shared" si="12"/>
        <v>0.06471988827068409</v>
      </c>
    </row>
    <row r="43" spans="1:15" ht="19.5" customHeight="1">
      <c r="A43" s="87" t="s">
        <v>42</v>
      </c>
      <c r="B43" s="79">
        <v>29094.308032570003</v>
      </c>
      <c r="C43" s="79">
        <f t="shared" si="8"/>
        <v>2.076169660425617</v>
      </c>
      <c r="D43" s="79">
        <f t="shared" si="13"/>
        <v>5.378188982914112</v>
      </c>
      <c r="E43" s="79"/>
      <c r="F43" s="79">
        <f>'[1]program %.exec'!R147</f>
        <v>30294.897999999997</v>
      </c>
      <c r="G43" s="51">
        <f t="shared" si="4"/>
        <v>1.9131605936217237</v>
      </c>
      <c r="H43" s="79" t="e">
        <f t="shared" si="9"/>
        <v>#REF!</v>
      </c>
      <c r="I43" s="79"/>
      <c r="J43" s="88">
        <v>30620.13480796</v>
      </c>
      <c r="K43" s="79">
        <f t="shared" si="10"/>
        <v>1.933699703691822</v>
      </c>
      <c r="L43" s="79">
        <f t="shared" si="11"/>
        <v>5.008612427570903</v>
      </c>
      <c r="M43" s="79"/>
      <c r="N43" s="79">
        <f t="shared" si="14"/>
        <v>1525.8267753899963</v>
      </c>
      <c r="O43" s="89">
        <f t="shared" si="12"/>
        <v>0.05244416789984796</v>
      </c>
    </row>
    <row r="44" spans="1:15" ht="19.5" customHeight="1">
      <c r="A44" s="87" t="s">
        <v>43</v>
      </c>
      <c r="B44" s="79">
        <v>18006.404094</v>
      </c>
      <c r="C44" s="79">
        <f t="shared" si="8"/>
        <v>1.284936896642327</v>
      </c>
      <c r="D44" s="79">
        <f t="shared" si="13"/>
        <v>3.3285494885061198</v>
      </c>
      <c r="E44" s="79"/>
      <c r="F44" s="79">
        <f>'[1]program %.exec'!R151</f>
        <v>17303.262</v>
      </c>
      <c r="G44" s="51">
        <f t="shared" si="4"/>
        <v>1.0927225765708872</v>
      </c>
      <c r="H44" s="79" t="e">
        <f t="shared" si="9"/>
        <v>#REF!</v>
      </c>
      <c r="I44" s="79"/>
      <c r="J44" s="88">
        <v>18012.032</v>
      </c>
      <c r="K44" s="79">
        <f t="shared" si="10"/>
        <v>1.13748228607515</v>
      </c>
      <c r="L44" s="79">
        <f t="shared" si="11"/>
        <v>2.946273355320188</v>
      </c>
      <c r="M44" s="79"/>
      <c r="N44" s="79">
        <f t="shared" si="14"/>
        <v>5.627905999997893</v>
      </c>
      <c r="O44" s="89">
        <f t="shared" si="12"/>
        <v>0.0003125502443808159</v>
      </c>
    </row>
    <row r="45" spans="1:15" ht="31.5" customHeight="1">
      <c r="A45" s="90" t="s">
        <v>44</v>
      </c>
      <c r="B45" s="91">
        <v>2196.063576000015</v>
      </c>
      <c r="C45" s="91">
        <f t="shared" si="8"/>
        <v>0.15671108464765468</v>
      </c>
      <c r="D45" s="91">
        <f>B45/B$39*100</f>
        <v>0.4059503637962602</v>
      </c>
      <c r="E45" s="91"/>
      <c r="F45" s="92">
        <f>'[1]program %.exec'!R155</f>
        <v>2519.2690199999997</v>
      </c>
      <c r="G45" s="91">
        <f t="shared" si="4"/>
        <v>0.15909498073886957</v>
      </c>
      <c r="H45" s="91" t="e">
        <f t="shared" si="9"/>
        <v>#REF!</v>
      </c>
      <c r="I45" s="91"/>
      <c r="J45" s="93">
        <v>2600.5639280000396</v>
      </c>
      <c r="K45" s="91">
        <f t="shared" si="10"/>
        <v>0.16422885557310007</v>
      </c>
      <c r="L45" s="91">
        <f t="shared" si="11"/>
        <v>0.425380779352009</v>
      </c>
      <c r="M45" s="91"/>
      <c r="N45" s="91">
        <f t="shared" si="14"/>
        <v>404.5003520000246</v>
      </c>
      <c r="O45" s="94">
        <f t="shared" si="12"/>
        <v>0.18419337054749363</v>
      </c>
    </row>
    <row r="46" spans="1:15" ht="18" customHeight="1">
      <c r="A46" s="87" t="s">
        <v>45</v>
      </c>
      <c r="B46" s="91">
        <v>27002.302192</v>
      </c>
      <c r="C46" s="95">
        <f t="shared" si="8"/>
        <v>1.9268841352032127</v>
      </c>
      <c r="D46" s="95">
        <f t="shared" si="13"/>
        <v>4.991474071139951</v>
      </c>
      <c r="E46" s="95"/>
      <c r="F46" s="95">
        <f>'[1]program %.exec'!R159</f>
        <v>29921.579999999998</v>
      </c>
      <c r="G46" s="91">
        <f t="shared" si="4"/>
        <v>1.889585096305652</v>
      </c>
      <c r="H46" s="95" t="e">
        <f t="shared" si="9"/>
        <v>#REF!</v>
      </c>
      <c r="I46" s="95"/>
      <c r="J46" s="96">
        <v>28780.711632</v>
      </c>
      <c r="K46" s="95">
        <f t="shared" si="10"/>
        <v>1.8175378359330596</v>
      </c>
      <c r="L46" s="95">
        <f t="shared" si="11"/>
        <v>4.707733354488567</v>
      </c>
      <c r="M46" s="95"/>
      <c r="N46" s="95">
        <f t="shared" si="14"/>
        <v>1778.4094399999994</v>
      </c>
      <c r="O46" s="97">
        <f t="shared" si="12"/>
        <v>0.06586140053372525</v>
      </c>
    </row>
    <row r="47" spans="1:15" ht="33" customHeight="1">
      <c r="A47" s="90" t="s">
        <v>46</v>
      </c>
      <c r="B47" s="91">
        <v>1180.2815880000003</v>
      </c>
      <c r="C47" s="91">
        <f t="shared" si="8"/>
        <v>0.08422488759730473</v>
      </c>
      <c r="D47" s="91">
        <f t="shared" si="13"/>
        <v>0.21817935749535175</v>
      </c>
      <c r="E47" s="91"/>
      <c r="F47" s="92">
        <f>'[1]program %.exec'!R163</f>
        <v>12809.568</v>
      </c>
      <c r="G47" s="91">
        <f t="shared" si="4"/>
        <v>0.8089401957688664</v>
      </c>
      <c r="H47" s="91" t="e">
        <f t="shared" si="9"/>
        <v>#REF!</v>
      </c>
      <c r="I47" s="91"/>
      <c r="J47" s="93">
        <v>10107.490435</v>
      </c>
      <c r="K47" s="91">
        <f t="shared" si="10"/>
        <v>0.6383006274076413</v>
      </c>
      <c r="L47" s="91">
        <f t="shared" si="11"/>
        <v>1.653307620028332</v>
      </c>
      <c r="M47" s="91"/>
      <c r="N47" s="91">
        <f t="shared" si="14"/>
        <v>8927.208847</v>
      </c>
      <c r="O47" s="98">
        <f t="shared" si="12"/>
        <v>7.563626288644603</v>
      </c>
    </row>
    <row r="48" spans="1:15" ht="21" customHeight="1">
      <c r="A48" s="90" t="s">
        <v>47</v>
      </c>
      <c r="B48" s="96">
        <v>174301.518283</v>
      </c>
      <c r="C48" s="95">
        <f>B48/$B$10*100</f>
        <v>12.43815538146413</v>
      </c>
      <c r="D48" s="95">
        <f t="shared" si="13"/>
        <v>32.22027154883419</v>
      </c>
      <c r="E48" s="95"/>
      <c r="F48" s="95">
        <f>'[1]program %.exec'!R167</f>
        <v>189559.803</v>
      </c>
      <c r="G48" s="91">
        <f t="shared" si="4"/>
        <v>11.970937985475214</v>
      </c>
      <c r="H48" s="91" t="e">
        <f t="shared" si="9"/>
        <v>#REF!</v>
      </c>
      <c r="I48" s="95"/>
      <c r="J48" s="96">
        <v>191013.764663</v>
      </c>
      <c r="K48" s="95">
        <f>J48/$J$10*100</f>
        <v>12.06275747792864</v>
      </c>
      <c r="L48" s="95">
        <f t="shared" si="11"/>
        <v>31.244601682142125</v>
      </c>
      <c r="M48" s="95"/>
      <c r="N48" s="95">
        <f>J48-B48</f>
        <v>16712.246379999997</v>
      </c>
      <c r="O48" s="97">
        <f>J48/B48-1</f>
        <v>0.09588124386194741</v>
      </c>
    </row>
    <row r="49" spans="1:15" ht="48" customHeight="1">
      <c r="A49" s="90" t="s">
        <v>48</v>
      </c>
      <c r="B49" s="99">
        <v>49461.37407099999</v>
      </c>
      <c r="C49" s="100">
        <f>B49/$B$10*100</f>
        <v>3.5295633803771715</v>
      </c>
      <c r="D49" s="100">
        <f>B49/B$39*100</f>
        <v>9.14311544411555</v>
      </c>
      <c r="E49" s="100"/>
      <c r="F49" s="100">
        <f>'[1]program %.exec'!R171</f>
        <v>54237.873</v>
      </c>
      <c r="G49" s="100">
        <f>F49/$F$10*100</f>
        <v>3.4251893274392167</v>
      </c>
      <c r="H49" s="100" t="e">
        <f>F49/F$39*100</f>
        <v>#REF!</v>
      </c>
      <c r="I49" s="101"/>
      <c r="J49" s="100">
        <v>65898.845514</v>
      </c>
      <c r="K49" s="91">
        <f t="shared" si="10"/>
        <v>4.161594285696243</v>
      </c>
      <c r="L49" s="91">
        <f t="shared" si="11"/>
        <v>10.779239826148405</v>
      </c>
      <c r="M49" s="102"/>
      <c r="N49" s="91">
        <f t="shared" si="14"/>
        <v>16437.47144300001</v>
      </c>
      <c r="O49" s="94">
        <f t="shared" si="12"/>
        <v>0.3323294540787447</v>
      </c>
    </row>
    <row r="50" spans="1:15" ht="21" customHeight="1">
      <c r="A50" s="90" t="s">
        <v>49</v>
      </c>
      <c r="B50" s="91">
        <v>10074.296460000001</v>
      </c>
      <c r="C50" s="91">
        <f t="shared" si="8"/>
        <v>0.7189017397138495</v>
      </c>
      <c r="D50" s="91">
        <f t="shared" si="13"/>
        <v>1.8622704541083601</v>
      </c>
      <c r="E50" s="91"/>
      <c r="F50" s="91">
        <f>'[1]program %.exec'!R175</f>
        <v>10855.535999999998</v>
      </c>
      <c r="G50" s="91">
        <f t="shared" si="4"/>
        <v>0.685540637827597</v>
      </c>
      <c r="H50" s="91" t="e">
        <f t="shared" si="9"/>
        <v>#REF!</v>
      </c>
      <c r="I50" s="91"/>
      <c r="J50" s="93">
        <v>10905.252</v>
      </c>
      <c r="K50" s="91">
        <f t="shared" si="10"/>
        <v>0.6886802652352384</v>
      </c>
      <c r="L50" s="91">
        <f t="shared" si="11"/>
        <v>1.7837994847362137</v>
      </c>
      <c r="M50" s="91"/>
      <c r="N50" s="91">
        <f t="shared" si="14"/>
        <v>830.955539999999</v>
      </c>
      <c r="O50" s="94">
        <f t="shared" si="12"/>
        <v>0.08248273646693915</v>
      </c>
    </row>
    <row r="51" spans="1:15" ht="48" customHeight="1">
      <c r="A51" s="90" t="s">
        <v>50</v>
      </c>
      <c r="B51" s="91">
        <v>281.30469999999997</v>
      </c>
      <c r="C51" s="91">
        <f>B51/$B$10*100</f>
        <v>0.02007390183747704</v>
      </c>
      <c r="D51" s="91">
        <f>B51/B$39*100</f>
        <v>0.052000200062785905</v>
      </c>
      <c r="E51" s="91"/>
      <c r="F51" s="91">
        <f>'[1]program %.exec'!R180</f>
        <v>3759.3620000000005</v>
      </c>
      <c r="G51" s="91">
        <f>F51/$F$10*100</f>
        <v>0.23740839911588255</v>
      </c>
      <c r="H51" s="91" t="e">
        <f>F51/F$39*100</f>
        <v>#REF!</v>
      </c>
      <c r="I51" s="91"/>
      <c r="J51" s="93">
        <v>2402.812</v>
      </c>
      <c r="K51" s="91">
        <f>J51/$J$10*100</f>
        <v>0.15174057467634985</v>
      </c>
      <c r="L51" s="91">
        <f>J51/J$39*100</f>
        <v>0.3930339993535216</v>
      </c>
      <c r="M51" s="91"/>
      <c r="N51" s="91">
        <f t="shared" si="14"/>
        <v>2121.5072999999998</v>
      </c>
      <c r="O51" s="98">
        <f t="shared" si="12"/>
        <v>7.541670295590512</v>
      </c>
    </row>
    <row r="52" spans="1:15" ht="35.25" customHeight="1">
      <c r="A52" s="90" t="s">
        <v>51</v>
      </c>
      <c r="B52" s="91">
        <v>562.9334109999998</v>
      </c>
      <c r="C52" s="91">
        <f>B52/$B$10*100</f>
        <v>0.04017092509812355</v>
      </c>
      <c r="D52" s="91">
        <f>B52/B$39*100</f>
        <v>0.10406029474099251</v>
      </c>
      <c r="E52" s="57"/>
      <c r="F52" s="91">
        <f>'[1]program %.exec'!R184</f>
        <v>4260.1</v>
      </c>
      <c r="G52" s="91">
        <f>F52/$F$10*100</f>
        <v>0.26903062835491004</v>
      </c>
      <c r="H52" s="91" t="e">
        <f>F52/F$39*100</f>
        <v>#REF!</v>
      </c>
      <c r="I52" s="57"/>
      <c r="J52" s="93">
        <v>3491.6960599999998</v>
      </c>
      <c r="K52" s="91">
        <f>J52/$J$10*100</f>
        <v>0.22050496116198293</v>
      </c>
      <c r="L52" s="91">
        <f>J52/J$39*100</f>
        <v>0.5711455024316235</v>
      </c>
      <c r="M52" s="91"/>
      <c r="N52" s="91">
        <f t="shared" si="14"/>
        <v>2928.7626490000002</v>
      </c>
      <c r="O52" s="98">
        <f t="shared" si="12"/>
        <v>5.2026804445615</v>
      </c>
    </row>
    <row r="53" spans="1:15" ht="38.25" customHeight="1">
      <c r="A53" s="90" t="s">
        <v>52</v>
      </c>
      <c r="B53" s="99">
        <v>596.998612</v>
      </c>
      <c r="C53" s="100">
        <f>B53/$B$10*100</f>
        <v>0.042601817653235244</v>
      </c>
      <c r="D53" s="100">
        <f t="shared" si="13"/>
        <v>0.1103573714239595</v>
      </c>
      <c r="E53" s="100"/>
      <c r="F53" s="100">
        <f>'[1]program %.exec'!R188</f>
        <v>959.4720000000001</v>
      </c>
      <c r="G53" s="91">
        <f>F53/$F$10*100</f>
        <v>0.060591853489106416</v>
      </c>
      <c r="H53" s="91" t="e">
        <f>F53/F$39*100</f>
        <v>#REF!</v>
      </c>
      <c r="I53" s="79"/>
      <c r="J53" s="100">
        <v>874.7612399999999</v>
      </c>
      <c r="K53" s="91">
        <f>J53/$J$10*100</f>
        <v>0.05524226334070098</v>
      </c>
      <c r="L53" s="91">
        <f>J53/J$39*100</f>
        <v>0.14308689511982037</v>
      </c>
      <c r="M53" s="102"/>
      <c r="N53" s="91">
        <f t="shared" si="14"/>
        <v>277.76262799999995</v>
      </c>
      <c r="O53" s="98">
        <f>J53/B53-1</f>
        <v>0.46526511522274694</v>
      </c>
    </row>
    <row r="54" spans="1:15" s="53" customFormat="1" ht="19.5" customHeight="1">
      <c r="A54" s="86" t="s">
        <v>53</v>
      </c>
      <c r="B54" s="88">
        <v>40553.522272</v>
      </c>
      <c r="C54" s="79">
        <f>B54/$B$10*100</f>
        <v>2.893899125226372</v>
      </c>
      <c r="D54" s="79">
        <f>B54/B$39*100</f>
        <v>7.496466541066127</v>
      </c>
      <c r="E54" s="79"/>
      <c r="F54" s="79">
        <f>'[1]program %.exec'!R197</f>
        <v>52037.58699999999</v>
      </c>
      <c r="G54" s="51">
        <f t="shared" si="4"/>
        <v>3.286238522260814</v>
      </c>
      <c r="H54" s="79" t="e">
        <f t="shared" si="9"/>
        <v>#REF!</v>
      </c>
      <c r="I54" s="79"/>
      <c r="J54" s="88">
        <v>38817.735800999995</v>
      </c>
      <c r="K54" s="79">
        <f>J54/$J$10*100</f>
        <v>2.451388430754657</v>
      </c>
      <c r="L54" s="79">
        <f>J54/J$39*100</f>
        <v>6.349514630239655</v>
      </c>
      <c r="M54" s="79"/>
      <c r="N54" s="79">
        <f>J54-B54</f>
        <v>-1735.7864710000067</v>
      </c>
      <c r="O54" s="89">
        <f>J54/B54-1</f>
        <v>-0.04280236028224049</v>
      </c>
    </row>
    <row r="55" spans="1:15" ht="21" customHeight="1">
      <c r="A55" s="86" t="s">
        <v>33</v>
      </c>
      <c r="B55" s="91">
        <v>0</v>
      </c>
      <c r="C55" s="79">
        <f t="shared" si="8"/>
        <v>0</v>
      </c>
      <c r="D55" s="79">
        <f t="shared" si="13"/>
        <v>0</v>
      </c>
      <c r="E55" s="79"/>
      <c r="F55" s="79">
        <f>'[1]program %.exec'!R218</f>
        <v>0</v>
      </c>
      <c r="G55" s="51">
        <f t="shared" si="4"/>
        <v>0</v>
      </c>
      <c r="H55" s="79" t="e">
        <f t="shared" si="9"/>
        <v>#REF!</v>
      </c>
      <c r="I55" s="79"/>
      <c r="J55" s="88">
        <v>0</v>
      </c>
      <c r="K55" s="79">
        <f>J55/$J$10*100</f>
        <v>0</v>
      </c>
      <c r="L55" s="79">
        <f>J55/J$39*100</f>
        <v>0</v>
      </c>
      <c r="M55" s="79"/>
      <c r="N55" s="79">
        <f t="shared" si="14"/>
        <v>0</v>
      </c>
      <c r="O55" s="89"/>
    </row>
    <row r="56" spans="1:15" s="53" customFormat="1" ht="32.25" customHeight="1">
      <c r="A56" s="104" t="s">
        <v>54</v>
      </c>
      <c r="B56" s="95">
        <v>-2494.85148773</v>
      </c>
      <c r="C56" s="79">
        <f>B56/$B$10*100</f>
        <v>-0.17803258837756916</v>
      </c>
      <c r="D56" s="79">
        <f>B56/B$39*100</f>
        <v>-0.4611823993303314</v>
      </c>
      <c r="E56" s="79"/>
      <c r="F56" s="105">
        <f>'[1]program %.exec'!R230</f>
        <v>0</v>
      </c>
      <c r="G56" s="51">
        <f t="shared" si="4"/>
        <v>0</v>
      </c>
      <c r="H56" s="79" t="e">
        <f t="shared" si="9"/>
        <v>#REF!</v>
      </c>
      <c r="I56" s="79"/>
      <c r="J56" s="88">
        <v>-2030.5170930000002</v>
      </c>
      <c r="K56" s="79">
        <f>J56/$J$10*100</f>
        <v>-0.12822968695926745</v>
      </c>
      <c r="L56" s="79">
        <f>J56/J$39*100</f>
        <v>-0.3321367854902826</v>
      </c>
      <c r="M56" s="79"/>
      <c r="N56" s="79">
        <f>J56-B56</f>
        <v>464.33439472999976</v>
      </c>
      <c r="O56" s="89">
        <f>J56/B56-1</f>
        <v>-0.18611704825463793</v>
      </c>
    </row>
    <row r="57" spans="1:15" s="53" customFormat="1" ht="7.5" customHeight="1">
      <c r="A57" s="106"/>
      <c r="B57" s="107"/>
      <c r="C57" s="51"/>
      <c r="D57" s="51"/>
      <c r="E57" s="51"/>
      <c r="F57" s="108"/>
      <c r="G57" s="51">
        <f t="shared" si="4"/>
        <v>0</v>
      </c>
      <c r="H57" s="51"/>
      <c r="I57" s="51"/>
      <c r="J57" s="71"/>
      <c r="K57" s="51"/>
      <c r="L57" s="51"/>
      <c r="M57" s="51"/>
      <c r="N57" s="79"/>
      <c r="O57" s="89"/>
    </row>
    <row r="58" spans="1:15" s="38" customFormat="1" ht="21" customHeight="1" thickBot="1">
      <c r="A58" s="109" t="s">
        <v>55</v>
      </c>
      <c r="B58" s="110">
        <f>B12-B39</f>
        <v>-80765.81751033978</v>
      </c>
      <c r="C58" s="111">
        <f>B58/$B$10*100</f>
        <v>-5.763448291216411</v>
      </c>
      <c r="D58" s="110">
        <v>0</v>
      </c>
      <c r="E58" s="110"/>
      <c r="F58" s="110" t="e">
        <f>F12-F39</f>
        <v>#REF!</v>
      </c>
      <c r="G58" s="111" t="e">
        <f t="shared" si="4"/>
        <v>#REF!</v>
      </c>
      <c r="H58" s="112"/>
      <c r="I58" s="112"/>
      <c r="J58" s="110">
        <f>J12-J39</f>
        <v>-89902.37247380009</v>
      </c>
      <c r="K58" s="111">
        <f>J58/$J$10*100</f>
        <v>-5.677446951297764</v>
      </c>
      <c r="L58" s="113">
        <v>0</v>
      </c>
      <c r="M58" s="112"/>
      <c r="N58" s="110">
        <f>J58-B58</f>
        <v>-9136.554963460308</v>
      </c>
      <c r="O58" s="114"/>
    </row>
    <row r="59" spans="1:15" s="38" customFormat="1" ht="12.75" customHeight="1">
      <c r="A59" s="115"/>
      <c r="B59" s="79"/>
      <c r="C59" s="116"/>
      <c r="D59" s="79"/>
      <c r="E59" s="79"/>
      <c r="F59" s="79"/>
      <c r="G59" s="116"/>
      <c r="H59" s="103"/>
      <c r="I59" s="103"/>
      <c r="J59" s="79"/>
      <c r="K59" s="116"/>
      <c r="L59" s="95"/>
      <c r="M59" s="103"/>
      <c r="N59" s="79"/>
      <c r="O59" s="52"/>
    </row>
    <row r="60" spans="10:14" ht="19.5" customHeight="1">
      <c r="J60" s="117"/>
      <c r="K60" s="117"/>
      <c r="L60" s="117"/>
      <c r="M60" s="117"/>
      <c r="N60" s="117"/>
    </row>
    <row r="61" spans="10:14" ht="19.5" customHeight="1">
      <c r="J61" s="117"/>
      <c r="K61" s="117"/>
      <c r="L61" s="117"/>
      <c r="M61" s="117"/>
      <c r="N61" s="117"/>
    </row>
    <row r="62" spans="10:14" ht="19.5" customHeight="1">
      <c r="J62" s="117"/>
      <c r="K62" s="117"/>
      <c r="L62" s="117"/>
      <c r="M62" s="117"/>
      <c r="N62" s="117"/>
    </row>
    <row r="63" spans="10:14" ht="19.5" customHeight="1">
      <c r="J63" s="117"/>
      <c r="K63" s="117"/>
      <c r="L63" s="117"/>
      <c r="M63" s="117"/>
      <c r="N63" s="117"/>
    </row>
    <row r="64" spans="10:14" ht="19.5" customHeight="1">
      <c r="J64" s="117"/>
      <c r="K64" s="117"/>
      <c r="L64" s="117"/>
      <c r="M64" s="117"/>
      <c r="N64" s="117"/>
    </row>
    <row r="65" spans="10:14" ht="19.5" customHeight="1">
      <c r="J65" s="117"/>
      <c r="K65" s="117"/>
      <c r="L65" s="117"/>
      <c r="M65" s="117"/>
      <c r="N65" s="117"/>
    </row>
    <row r="66" spans="10:14" ht="19.5" customHeight="1">
      <c r="J66" s="117"/>
      <c r="K66" s="117"/>
      <c r="L66" s="117"/>
      <c r="M66" s="117"/>
      <c r="N66" s="117"/>
    </row>
    <row r="67" spans="10:14" ht="19.5" customHeight="1">
      <c r="J67" s="117"/>
      <c r="K67" s="117"/>
      <c r="L67" s="117"/>
      <c r="M67" s="117"/>
      <c r="N67" s="117"/>
    </row>
    <row r="68" spans="10:14" ht="19.5" customHeight="1">
      <c r="J68" s="117"/>
      <c r="K68" s="117"/>
      <c r="L68" s="117"/>
      <c r="M68" s="117"/>
      <c r="N68" s="117"/>
    </row>
    <row r="69" spans="10:14" ht="19.5" customHeight="1">
      <c r="J69" s="117"/>
      <c r="K69" s="117"/>
      <c r="L69" s="117"/>
      <c r="M69" s="117"/>
      <c r="N69" s="117"/>
    </row>
    <row r="70" spans="10:14" ht="19.5" customHeight="1">
      <c r="J70" s="117"/>
      <c r="K70" s="117"/>
      <c r="L70" s="117"/>
      <c r="M70" s="117"/>
      <c r="N70" s="117"/>
    </row>
    <row r="71" spans="10:14" ht="19.5" customHeight="1">
      <c r="J71" s="117"/>
      <c r="K71" s="117"/>
      <c r="L71" s="117"/>
      <c r="M71" s="117"/>
      <c r="N71" s="117"/>
    </row>
    <row r="72" spans="10:14" ht="19.5" customHeight="1">
      <c r="J72" s="117"/>
      <c r="K72" s="117"/>
      <c r="L72" s="117"/>
      <c r="M72" s="117"/>
      <c r="N72" s="117"/>
    </row>
    <row r="73" spans="10:14" ht="19.5" customHeight="1">
      <c r="J73" s="117"/>
      <c r="K73" s="117"/>
      <c r="L73" s="117"/>
      <c r="M73" s="117"/>
      <c r="N73" s="117"/>
    </row>
    <row r="74" spans="10:14" ht="19.5" customHeight="1">
      <c r="J74" s="117"/>
      <c r="K74" s="117"/>
      <c r="L74" s="117"/>
      <c r="M74" s="117"/>
      <c r="N74" s="117"/>
    </row>
    <row r="75" spans="10:14" ht="19.5" customHeight="1">
      <c r="J75" s="117"/>
      <c r="K75" s="117"/>
      <c r="L75" s="117"/>
      <c r="M75" s="117"/>
      <c r="N75" s="117"/>
    </row>
    <row r="76" spans="10:14" ht="19.5" customHeight="1">
      <c r="J76" s="117"/>
      <c r="K76" s="117"/>
      <c r="L76" s="117"/>
      <c r="M76" s="117"/>
      <c r="N76" s="117"/>
    </row>
    <row r="77" spans="10:14" ht="19.5" customHeight="1">
      <c r="J77" s="117"/>
      <c r="K77" s="117"/>
      <c r="L77" s="117"/>
      <c r="M77" s="117"/>
      <c r="N77" s="117"/>
    </row>
    <row r="78" spans="10:14" ht="19.5" customHeight="1">
      <c r="J78" s="117"/>
      <c r="K78" s="117"/>
      <c r="L78" s="117"/>
      <c r="M78" s="117"/>
      <c r="N78" s="117"/>
    </row>
    <row r="79" spans="10:14" ht="19.5" customHeight="1">
      <c r="J79" s="117"/>
      <c r="K79" s="117"/>
      <c r="L79" s="117"/>
      <c r="M79" s="117"/>
      <c r="N79" s="117"/>
    </row>
    <row r="80" spans="10:14" ht="19.5" customHeight="1">
      <c r="J80" s="117"/>
      <c r="K80" s="117"/>
      <c r="L80" s="117"/>
      <c r="M80" s="117"/>
      <c r="N80" s="117"/>
    </row>
    <row r="81" spans="10:14" ht="19.5" customHeight="1">
      <c r="J81" s="117"/>
      <c r="K81" s="117"/>
      <c r="L81" s="117"/>
      <c r="M81" s="117"/>
      <c r="N81" s="117"/>
    </row>
    <row r="82" spans="10:14" ht="19.5" customHeight="1">
      <c r="J82" s="117"/>
      <c r="K82" s="117"/>
      <c r="L82" s="117"/>
      <c r="M82" s="117"/>
      <c r="N82" s="117"/>
    </row>
    <row r="83" spans="10:14" ht="19.5" customHeight="1">
      <c r="J83" s="117"/>
      <c r="K83" s="117"/>
      <c r="L83" s="117"/>
      <c r="M83" s="117"/>
      <c r="N83" s="117"/>
    </row>
    <row r="84" spans="10:14" ht="19.5" customHeight="1">
      <c r="J84" s="117"/>
      <c r="K84" s="117"/>
      <c r="L84" s="117"/>
      <c r="M84" s="117"/>
      <c r="N84" s="117"/>
    </row>
    <row r="85" spans="10:14" ht="19.5" customHeight="1">
      <c r="J85" s="117"/>
      <c r="K85" s="117"/>
      <c r="L85" s="117"/>
      <c r="M85" s="117"/>
      <c r="N85" s="117"/>
    </row>
    <row r="86" spans="10:14" ht="19.5" customHeight="1">
      <c r="J86" s="117"/>
      <c r="K86" s="117"/>
      <c r="L86" s="117"/>
      <c r="M86" s="117"/>
      <c r="N86" s="117"/>
    </row>
    <row r="87" spans="10:14" ht="19.5" customHeight="1">
      <c r="J87" s="117"/>
      <c r="K87" s="117"/>
      <c r="L87" s="117"/>
      <c r="M87" s="117"/>
      <c r="N87" s="117"/>
    </row>
  </sheetData>
  <sheetProtection/>
  <mergeCells count="5">
    <mergeCell ref="A3:O4"/>
    <mergeCell ref="B7:D7"/>
    <mergeCell ref="F7:H7"/>
    <mergeCell ref="J7:L7"/>
    <mergeCell ref="N7:O7"/>
  </mergeCells>
  <printOptions horizontalCentered="1"/>
  <pageMargins left="0.15748031496062992" right="0.11811023622047245" top="0.2362204724409449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2024-01-26T12:19:44Z</dcterms:created>
  <dcterms:modified xsi:type="dcterms:W3CDTF">2024-01-26T12:25:04Z</dcterms:modified>
  <cp:category/>
  <cp:version/>
  <cp:contentType/>
  <cp:contentStatus/>
</cp:coreProperties>
</file>