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noiembrie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'noiembrie 2023 '!$A$1:$S$70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'noiembrie 2023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<sst xmlns="http://schemas.openxmlformats.org/spreadsheetml/2006/main" count="115" uniqueCount="107">
  <si>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</si>
  <si>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</si>
  <si>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01.01 - 30.11.2023</t>
  </si>
  <si>
    <t>PIB 2023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</si>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</sst>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  <numFmt numFmtId="171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5" fillId="33" borderId="0" xfId="0" applyNumberFormat="1" applyFont="1" applyFill="1" applyAlignment="1" applyProtection="1">
      <alignment horizontal="center"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3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5" fontId="4" fillId="33" borderId="0" xfId="0" applyNumberFormat="1" applyFont="1" applyFill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1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9" fontId="13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wrapText="1" indent="2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2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1667042\Documents\Mihaela\BGC\2023\noiembrie%202023\BGC%20-%2030%20noiembrie%202023%20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23 "/>
      <sheetName val="UAT noiembrie 2023"/>
      <sheetName val="consolidari noiembrie"/>
      <sheetName val="octombrie 2023  (valori)"/>
      <sheetName val="UAT octombrie 2023 (valori)"/>
      <sheetName val="Sinteza - An 2"/>
      <sheetName val="Sinteza - An 2 (engleza)"/>
      <sheetName val="2023 Engl"/>
      <sheetName val="2022 - 2023"/>
      <sheetName val="Progr.29.11.2023.(Stela)"/>
      <sheetName val="Sinteza - Anexa program anual"/>
      <sheetName val="program %.exec"/>
      <sheetName val="dob_trez"/>
      <sheetName val="SPECIAL_CNAIR"/>
      <sheetName val="CNAIR_ex"/>
      <sheetName val="noiembrie 2022 "/>
      <sheetName val="nov 2022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G63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J74" sqref="J74"/>
    </sheetView>
  </sheetViews>
  <sheetFormatPr defaultColWidth="9.140625" defaultRowHeight="19.5" customHeight="1" outlineLevelRow="1"/>
  <cols>
    <col min="1" max="1" width="3.8515625" style="12" customWidth="1"/>
    <col min="2" max="2" width="54.421875" style="17" customWidth="1"/>
    <col min="3" max="3" width="21.140625" style="17" customWidth="1"/>
    <col min="4" max="4" width="13.7109375" style="17" customWidth="1"/>
    <col min="5" max="5" width="16.00390625" style="130" customWidth="1"/>
    <col min="6" max="6" width="12.7109375" style="130" customWidth="1"/>
    <col min="7" max="7" width="15.7109375" style="130" customWidth="1"/>
    <col min="8" max="8" width="10.7109375" style="130" customWidth="1"/>
    <col min="9" max="9" width="15.8515625" style="17" customWidth="1"/>
    <col min="10" max="10" width="12.7109375" style="17" customWidth="1"/>
    <col min="11" max="11" width="12.8515625" style="17" customWidth="1"/>
    <col min="12" max="12" width="14.28125" style="17" customWidth="1"/>
    <col min="13" max="13" width="13.7109375" style="17" customWidth="1"/>
    <col min="14" max="14" width="14.00390625" style="11" customWidth="1"/>
    <col min="15" max="15" width="11.7109375" style="17" customWidth="1"/>
    <col min="16" max="16" width="12.7109375" style="11" customWidth="1"/>
    <col min="17" max="17" width="11.57421875" style="17" customWidth="1"/>
    <col min="18" max="18" width="15.7109375" style="18" customWidth="1"/>
    <col min="19" max="19" width="9.57421875" style="47" customWidth="1"/>
    <col min="20" max="16384" width="8.8515625" style="12" customWidth="1"/>
  </cols>
  <sheetData>
    <row r="1" spans="2:19" ht="23.25" customHeight="1">
      <c r="B1" s="13"/>
      <c r="C1" s="12"/>
      <c r="D1" s="12"/>
      <c r="E1" s="14"/>
      <c r="F1" s="14"/>
      <c r="G1" s="14"/>
      <c r="H1" s="15"/>
      <c r="I1" s="16"/>
      <c r="S1" s="19" t="s">
        <v>0</v>
      </c>
    </row>
    <row r="2" spans="2:19" ht="15" customHeight="1" hidden="1">
      <c r="B2" s="20"/>
      <c r="C2" s="21"/>
      <c r="D2" s="22"/>
      <c r="E2" s="23"/>
      <c r="F2" s="23"/>
      <c r="G2" s="23"/>
      <c r="H2" s="23"/>
      <c r="I2" s="21"/>
      <c r="J2" s="24"/>
      <c r="K2" s="22"/>
      <c r="L2" s="12"/>
      <c r="M2" s="12"/>
      <c r="N2" s="25"/>
      <c r="O2" s="140"/>
      <c r="P2" s="140"/>
      <c r="Q2" s="140"/>
      <c r="R2" s="140"/>
      <c r="S2" s="140"/>
    </row>
    <row r="3" spans="2:19" ht="22.5" customHeight="1" outlineLevel="1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2:19" ht="15" outlineLevel="1">
      <c r="B4" s="142" t="s">
        <v>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2:19" ht="15" outlineLevel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2:19" ht="15" outlineLevel="1">
      <c r="B6" s="1"/>
      <c r="C6" s="26"/>
      <c r="D6" s="26">
        <v>0</v>
      </c>
      <c r="E6" s="27"/>
      <c r="F6" s="28"/>
      <c r="G6" s="27"/>
      <c r="H6" s="29"/>
      <c r="I6" s="30"/>
      <c r="J6" s="31"/>
      <c r="K6" s="32"/>
      <c r="L6" s="33"/>
      <c r="M6" s="33"/>
      <c r="N6" s="4"/>
      <c r="O6" s="29"/>
      <c r="P6" s="29"/>
      <c r="Q6" s="29"/>
      <c r="R6" s="29"/>
      <c r="S6" s="29"/>
    </row>
    <row r="7" spans="2:19" ht="15" outlineLevel="1">
      <c r="B7" s="2"/>
      <c r="C7" s="27"/>
      <c r="D7" s="27"/>
      <c r="E7" s="27"/>
      <c r="F7" s="27"/>
      <c r="G7" s="27"/>
      <c r="H7" s="34"/>
      <c r="I7" s="35"/>
      <c r="J7" s="36"/>
      <c r="K7" s="36"/>
      <c r="L7" s="34"/>
      <c r="M7" s="27"/>
      <c r="N7" s="34"/>
      <c r="P7" s="34"/>
      <c r="Q7" s="34"/>
      <c r="R7" s="29"/>
      <c r="S7" s="34"/>
    </row>
    <row r="8" spans="2:19" ht="0" customHeight="1" hidden="1" outlineLevel="1">
      <c r="B8" s="5"/>
      <c r="C8" s="27"/>
      <c r="D8" s="27"/>
      <c r="E8" s="27"/>
      <c r="F8" s="34"/>
      <c r="G8" s="27"/>
      <c r="H8" s="34"/>
      <c r="I8" s="36"/>
      <c r="J8" s="37"/>
      <c r="K8" s="38"/>
      <c r="L8" s="34"/>
      <c r="M8" s="34"/>
      <c r="N8" s="34"/>
      <c r="O8" s="34"/>
      <c r="P8" s="34"/>
      <c r="Q8" s="34"/>
      <c r="R8" s="29"/>
      <c r="S8" s="34"/>
    </row>
    <row r="9" spans="2:19" ht="15" outlineLevel="1">
      <c r="B9" s="28"/>
      <c r="C9" s="4"/>
      <c r="D9" s="4"/>
      <c r="E9" s="4"/>
      <c r="F9" s="4"/>
      <c r="G9" s="4"/>
      <c r="H9" s="4"/>
      <c r="I9" s="3"/>
      <c r="J9" s="39"/>
      <c r="K9" s="27"/>
      <c r="L9" s="40"/>
      <c r="M9" s="41"/>
      <c r="N9" s="34"/>
      <c r="O9" s="34"/>
      <c r="P9" s="34"/>
      <c r="Q9" s="34"/>
      <c r="R9" s="34"/>
      <c r="S9" s="34"/>
    </row>
    <row r="10" spans="2:14" ht="24" customHeight="1" outlineLevel="1">
      <c r="B10" s="43"/>
      <c r="C10" s="3"/>
      <c r="D10" s="4"/>
      <c r="E10" s="3"/>
      <c r="F10" s="3"/>
      <c r="G10" s="3"/>
      <c r="H10" s="4"/>
      <c r="I10" s="4"/>
      <c r="J10" s="31"/>
      <c r="K10" s="44"/>
      <c r="L10" s="45"/>
      <c r="M10" s="46"/>
      <c r="N10" s="33"/>
    </row>
    <row r="11" spans="2:19" ht="18.75" customHeight="1" outlineLevel="1">
      <c r="B11" s="28"/>
      <c r="C11" s="4"/>
      <c r="D11" s="4"/>
      <c r="E11" s="4"/>
      <c r="F11" s="4"/>
      <c r="G11" s="4"/>
      <c r="H11" s="4"/>
      <c r="I11" s="4"/>
      <c r="J11" s="46"/>
      <c r="K11" s="33"/>
      <c r="L11" s="45"/>
      <c r="M11" s="46"/>
      <c r="O11" s="48"/>
      <c r="P11" s="48"/>
      <c r="Q11" s="11" t="s">
        <v>3</v>
      </c>
      <c r="R11" s="49">
        <v>1583500</v>
      </c>
      <c r="S11" s="50"/>
    </row>
    <row r="12" spans="2:19" ht="15" outlineLevel="1">
      <c r="B12" s="28"/>
      <c r="C12" s="33"/>
      <c r="D12" s="33"/>
      <c r="E12" s="33"/>
      <c r="F12" s="33"/>
      <c r="G12" s="33"/>
      <c r="H12" s="51"/>
      <c r="I12" s="52"/>
      <c r="J12" s="12"/>
      <c r="K12" s="42"/>
      <c r="L12" s="40"/>
      <c r="M12" s="42"/>
      <c r="N12" s="24"/>
      <c r="O12" s="53"/>
      <c r="P12" s="54"/>
      <c r="Q12" s="53"/>
      <c r="R12" s="55"/>
      <c r="S12" s="56" t="s">
        <v>4</v>
      </c>
    </row>
    <row r="13" spans="2:19" ht="15">
      <c r="B13" s="58"/>
      <c r="C13" s="59" t="s">
        <v>5</v>
      </c>
      <c r="D13" s="59" t="s">
        <v>5</v>
      </c>
      <c r="E13" s="60" t="s">
        <v>5</v>
      </c>
      <c r="F13" s="60" t="s">
        <v>5</v>
      </c>
      <c r="G13" s="60" t="s">
        <v>6</v>
      </c>
      <c r="H13" s="60" t="s">
        <v>7</v>
      </c>
      <c r="I13" s="59" t="s">
        <v>5</v>
      </c>
      <c r="J13" s="59" t="s">
        <v>8</v>
      </c>
      <c r="K13" s="59" t="s">
        <v>9</v>
      </c>
      <c r="L13" s="59" t="s">
        <v>9</v>
      </c>
      <c r="M13" s="59" t="s">
        <v>10</v>
      </c>
      <c r="N13" s="61" t="s">
        <v>11</v>
      </c>
      <c r="O13" s="59" t="s">
        <v>12</v>
      </c>
      <c r="P13" s="62" t="s">
        <v>11</v>
      </c>
      <c r="Q13" s="59" t="s">
        <v>13</v>
      </c>
      <c r="R13" s="143" t="s">
        <v>14</v>
      </c>
      <c r="S13" s="143"/>
    </row>
    <row r="14" spans="2:19" ht="15" customHeight="1">
      <c r="B14" s="63"/>
      <c r="C14" s="64" t="s">
        <v>15</v>
      </c>
      <c r="D14" s="64" t="s">
        <v>16</v>
      </c>
      <c r="E14" s="65" t="s">
        <v>17</v>
      </c>
      <c r="F14" s="65" t="s">
        <v>18</v>
      </c>
      <c r="G14" s="65" t="s">
        <v>19</v>
      </c>
      <c r="H14" s="65" t="s">
        <v>20</v>
      </c>
      <c r="I14" s="64" t="s">
        <v>21</v>
      </c>
      <c r="J14" s="64" t="s">
        <v>20</v>
      </c>
      <c r="K14" s="64" t="s">
        <v>22</v>
      </c>
      <c r="L14" s="64" t="s">
        <v>23</v>
      </c>
      <c r="M14" s="66"/>
      <c r="N14" s="67"/>
      <c r="O14" s="64" t="s">
        <v>24</v>
      </c>
      <c r="P14" s="68" t="s">
        <v>25</v>
      </c>
      <c r="Q14" s="69" t="s">
        <v>26</v>
      </c>
      <c r="R14" s="144"/>
      <c r="S14" s="144"/>
    </row>
    <row r="15" spans="2:19" ht="15.75" customHeight="1">
      <c r="B15" s="70"/>
      <c r="C15" s="64" t="s">
        <v>27</v>
      </c>
      <c r="D15" s="64" t="s">
        <v>28</v>
      </c>
      <c r="E15" s="65" t="s">
        <v>29</v>
      </c>
      <c r="F15" s="65" t="s">
        <v>30</v>
      </c>
      <c r="G15" s="65" t="s">
        <v>31</v>
      </c>
      <c r="H15" s="65" t="s">
        <v>32</v>
      </c>
      <c r="I15" s="64" t="s">
        <v>33</v>
      </c>
      <c r="J15" s="64" t="s">
        <v>34</v>
      </c>
      <c r="K15" s="64" t="s">
        <v>35</v>
      </c>
      <c r="L15" s="64" t="s">
        <v>36</v>
      </c>
      <c r="M15" s="27"/>
      <c r="N15" s="67"/>
      <c r="O15" s="64" t="s">
        <v>37</v>
      </c>
      <c r="P15" s="68" t="s">
        <v>38</v>
      </c>
      <c r="Q15" s="69" t="s">
        <v>39</v>
      </c>
      <c r="R15" s="144"/>
      <c r="S15" s="144"/>
    </row>
    <row r="16" spans="2:19" ht="17.25">
      <c r="B16" s="71"/>
      <c r="C16" s="72"/>
      <c r="D16" s="64" t="s">
        <v>40</v>
      </c>
      <c r="E16" s="65" t="s">
        <v>41</v>
      </c>
      <c r="F16" s="65" t="s">
        <v>42</v>
      </c>
      <c r="G16" s="65" t="s">
        <v>43</v>
      </c>
      <c r="H16" s="65"/>
      <c r="I16" s="64" t="s">
        <v>44</v>
      </c>
      <c r="J16" s="64" t="s">
        <v>45</v>
      </c>
      <c r="K16" s="64"/>
      <c r="L16" s="64" t="s">
        <v>46</v>
      </c>
      <c r="M16" s="27"/>
      <c r="N16" s="67"/>
      <c r="O16" s="64" t="s">
        <v>47</v>
      </c>
      <c r="P16" s="67" t="s">
        <v>48</v>
      </c>
      <c r="Q16" s="69" t="s">
        <v>49</v>
      </c>
      <c r="R16" s="144"/>
      <c r="S16" s="144"/>
    </row>
    <row r="17" spans="2:19" ht="15.75" customHeight="1">
      <c r="B17" s="53"/>
      <c r="C17" s="12"/>
      <c r="D17" s="64" t="s">
        <v>50</v>
      </c>
      <c r="E17" s="65"/>
      <c r="F17" s="65"/>
      <c r="G17" s="65" t="s">
        <v>51</v>
      </c>
      <c r="H17" s="65"/>
      <c r="I17" s="64" t="s">
        <v>52</v>
      </c>
      <c r="J17" s="64"/>
      <c r="K17" s="64"/>
      <c r="L17" s="64" t="s">
        <v>53</v>
      </c>
      <c r="M17" s="64"/>
      <c r="N17" s="67"/>
      <c r="O17" s="64"/>
      <c r="P17" s="67"/>
      <c r="Q17" s="69"/>
      <c r="R17" s="145" t="s">
        <v>54</v>
      </c>
      <c r="S17" s="140" t="s">
        <v>55</v>
      </c>
    </row>
    <row r="18" spans="2:19" ht="51" customHeight="1">
      <c r="B18" s="73"/>
      <c r="C18" s="12"/>
      <c r="D18" s="74"/>
      <c r="E18" s="74"/>
      <c r="F18" s="74"/>
      <c r="G18" s="65" t="s">
        <v>56</v>
      </c>
      <c r="H18" s="65"/>
      <c r="I18" s="75" t="s">
        <v>57</v>
      </c>
      <c r="J18" s="64"/>
      <c r="K18" s="64"/>
      <c r="L18" s="75" t="s">
        <v>58</v>
      </c>
      <c r="M18" s="75"/>
      <c r="N18" s="67"/>
      <c r="O18" s="64"/>
      <c r="P18" s="67"/>
      <c r="Q18" s="69"/>
      <c r="R18" s="145"/>
      <c r="S18" s="140"/>
    </row>
    <row r="19" spans="2:19" ht="18" customHeight="1" thickBot="1">
      <c r="B19" s="131"/>
      <c r="C19" s="78"/>
      <c r="D19" s="132"/>
      <c r="E19" s="132"/>
      <c r="F19" s="132"/>
      <c r="G19" s="133"/>
      <c r="H19" s="133"/>
      <c r="I19" s="134"/>
      <c r="J19" s="135"/>
      <c r="K19" s="135"/>
      <c r="L19" s="134"/>
      <c r="M19" s="134"/>
      <c r="N19" s="136"/>
      <c r="O19" s="135"/>
      <c r="P19" s="136"/>
      <c r="Q19" s="137"/>
      <c r="R19" s="138"/>
      <c r="S19" s="139"/>
    </row>
    <row r="20" spans="2:19" s="79" customFormat="1" ht="30.75" customHeight="1" thickTop="1">
      <c r="B20" s="6" t="s">
        <v>59</v>
      </c>
      <c r="C20" s="7">
        <f>C21+C37+C38+C39+C40+C41+C42+C43+C44+C45</f>
        <v>229648.63323799995</v>
      </c>
      <c r="D20" s="7">
        <f>D21+D37+D38+D39+D40+D41+D42+D43+D44+D45</f>
        <v>115059.40447600001</v>
      </c>
      <c r="E20" s="7">
        <f aca="true" t="shared" si="0" ref="E20:L20">E21+E37+E38+E39+E40+E41+E42+E43+E44+E45</f>
        <v>100074.02730999999</v>
      </c>
      <c r="F20" s="7">
        <f t="shared" si="0"/>
        <v>3155.9145840000006</v>
      </c>
      <c r="G20" s="7">
        <f t="shared" si="0"/>
        <v>51321.88306600001</v>
      </c>
      <c r="H20" s="7">
        <f t="shared" si="0"/>
        <v>0</v>
      </c>
      <c r="I20" s="7">
        <f t="shared" si="0"/>
        <v>40748.927</v>
      </c>
      <c r="J20" s="7">
        <f t="shared" si="0"/>
        <v>433.95054999999996</v>
      </c>
      <c r="K20" s="7">
        <f t="shared" si="0"/>
        <v>618.51489328</v>
      </c>
      <c r="L20" s="7">
        <f t="shared" si="0"/>
        <v>11879.9881</v>
      </c>
      <c r="M20" s="9">
        <f>M21+M37+M38+M39+M40+M41+M42+M43+M44</f>
        <v>508.83099999999996</v>
      </c>
      <c r="N20" s="80">
        <f>SUM(C20:M20)</f>
        <v>553450.0742172799</v>
      </c>
      <c r="O20" s="81">
        <f>O21+O37+O38+O41+O39</f>
        <v>-86614.68132405999</v>
      </c>
      <c r="P20" s="80">
        <f>N20+O20</f>
        <v>466835.39289321995</v>
      </c>
      <c r="Q20" s="81">
        <f>Q21+Q37+Q38+Q41+Q43</f>
        <v>-1884.2250000000001</v>
      </c>
      <c r="R20" s="82">
        <f>P20+Q20</f>
        <v>464951.16789322</v>
      </c>
      <c r="S20" s="80">
        <f>R20/$R$11*100</f>
        <v>29.36224615681844</v>
      </c>
    </row>
    <row r="21" spans="2:19" s="83" customFormat="1" ht="18.75" customHeight="1">
      <c r="B21" s="76" t="s">
        <v>60</v>
      </c>
      <c r="C21" s="7">
        <f>C22+C35+C36</f>
        <v>192155.09173799996</v>
      </c>
      <c r="D21" s="7">
        <f>D22+D35+D36</f>
        <v>86985.04602800001</v>
      </c>
      <c r="E21" s="9">
        <f>E22+E35+E36</f>
        <v>89299.98631</v>
      </c>
      <c r="F21" s="9">
        <f>F22+F35+F36</f>
        <v>2749.6795840000004</v>
      </c>
      <c r="G21" s="9">
        <f>G22+G35+G36</f>
        <v>44482.93006600001</v>
      </c>
      <c r="H21" s="9"/>
      <c r="I21" s="7">
        <f>I22+I35+I36</f>
        <v>15069.115</v>
      </c>
      <c r="J21" s="7"/>
      <c r="K21" s="84">
        <f>K22+K35+K36</f>
        <v>618.51489328</v>
      </c>
      <c r="L21" s="84">
        <f>L22+L35+L36</f>
        <v>1689.5773700000002</v>
      </c>
      <c r="M21" s="84">
        <f>M22+M35+M36</f>
        <v>486.294</v>
      </c>
      <c r="N21" s="80">
        <f aca="true" t="shared" si="1" ref="N21:N44">SUM(C21:M21)</f>
        <v>433536.23498928006</v>
      </c>
      <c r="O21" s="7">
        <f>O22+O35+O36</f>
        <v>-19042.79793306</v>
      </c>
      <c r="P21" s="84">
        <f>N21+O21</f>
        <v>414493.4370562201</v>
      </c>
      <c r="Q21" s="7">
        <f>Q22+Q35+Q36</f>
        <v>0</v>
      </c>
      <c r="R21" s="85">
        <f aca="true" t="shared" si="2" ref="R21:R42">P21+Q21</f>
        <v>414493.4370562201</v>
      </c>
      <c r="S21" s="84">
        <f aca="true" t="shared" si="3" ref="S21:S43">R21/$R$11*100</f>
        <v>26.17577752170635</v>
      </c>
    </row>
    <row r="22" spans="2:19" ht="28.5" customHeight="1">
      <c r="B22" s="86" t="s">
        <v>61</v>
      </c>
      <c r="C22" s="87">
        <f>C23+C27+C28+C33+C34</f>
        <v>158742.47082499997</v>
      </c>
      <c r="D22" s="87">
        <f>D23+D27+D28+D33+D34</f>
        <v>66877.00700000001</v>
      </c>
      <c r="E22" s="88">
        <f aca="true" t="shared" si="4" ref="E22:L22">E23+E27+E28+E33+E34</f>
        <v>0</v>
      </c>
      <c r="F22" s="88">
        <f t="shared" si="4"/>
        <v>0</v>
      </c>
      <c r="G22" s="89">
        <f t="shared" si="4"/>
        <v>4396.98</v>
      </c>
      <c r="H22" s="88">
        <f t="shared" si="4"/>
        <v>0</v>
      </c>
      <c r="I22" s="87">
        <f>I23+I27+I28+I33+I34</f>
        <v>1047.81</v>
      </c>
      <c r="J22" s="57">
        <f t="shared" si="4"/>
        <v>0</v>
      </c>
      <c r="K22" s="57">
        <f t="shared" si="4"/>
        <v>0</v>
      </c>
      <c r="L22" s="57">
        <f t="shared" si="4"/>
        <v>0</v>
      </c>
      <c r="M22" s="57"/>
      <c r="N22" s="80">
        <f t="shared" si="1"/>
        <v>231064.267825</v>
      </c>
      <c r="O22" s="57">
        <f>O23+O27+O28+O33+O34</f>
        <v>0</v>
      </c>
      <c r="P22" s="87">
        <f aca="true" t="shared" si="5" ref="P22:P42">N22+O22</f>
        <v>231064.267825</v>
      </c>
      <c r="Q22" s="57">
        <f>Q23+Q27+Q28+Q33+Q34</f>
        <v>0</v>
      </c>
      <c r="R22" s="84">
        <f t="shared" si="2"/>
        <v>231064.267825</v>
      </c>
      <c r="S22" s="87">
        <f t="shared" si="3"/>
        <v>14.591996705083673</v>
      </c>
    </row>
    <row r="23" spans="2:19" ht="33.75" customHeight="1">
      <c r="B23" s="90" t="s">
        <v>62</v>
      </c>
      <c r="C23" s="87">
        <f aca="true" t="shared" si="6" ref="C23:H23">C24+C25+C26</f>
        <v>33381.860448</v>
      </c>
      <c r="D23" s="87">
        <f>D24+D25+D26</f>
        <v>36812.895</v>
      </c>
      <c r="E23" s="88">
        <f t="shared" si="6"/>
        <v>0</v>
      </c>
      <c r="F23" s="88">
        <f t="shared" si="6"/>
        <v>0</v>
      </c>
      <c r="G23" s="88">
        <f t="shared" si="6"/>
        <v>0</v>
      </c>
      <c r="H23" s="88">
        <f t="shared" si="6"/>
        <v>0</v>
      </c>
      <c r="I23" s="88">
        <f>I24+I25+I26</f>
        <v>0</v>
      </c>
      <c r="J23" s="57">
        <f>J24+J25+J26</f>
        <v>0</v>
      </c>
      <c r="K23" s="4">
        <f>K24+K25+K26</f>
        <v>0</v>
      </c>
      <c r="L23" s="57">
        <f>L24+L25+L26</f>
        <v>0</v>
      </c>
      <c r="M23" s="57">
        <f>M24+M25+M26</f>
        <v>0</v>
      </c>
      <c r="N23" s="80">
        <f t="shared" si="1"/>
        <v>70194.755448</v>
      </c>
      <c r="O23" s="57">
        <f>O24+O25+O26</f>
        <v>0</v>
      </c>
      <c r="P23" s="87">
        <f t="shared" si="5"/>
        <v>70194.755448</v>
      </c>
      <c r="Q23" s="57">
        <f>Q24+Q25+Q26</f>
        <v>0</v>
      </c>
      <c r="R23" s="84">
        <f t="shared" si="2"/>
        <v>70194.755448</v>
      </c>
      <c r="S23" s="87">
        <f>R23/$R$11*100</f>
        <v>4.4328863560467315</v>
      </c>
    </row>
    <row r="24" spans="2:19" ht="22.5" customHeight="1">
      <c r="B24" s="91" t="s">
        <v>63</v>
      </c>
      <c r="C24" s="4">
        <v>28050.68</v>
      </c>
      <c r="D24" s="4">
        <v>77.617</v>
      </c>
      <c r="E24" s="88"/>
      <c r="F24" s="88"/>
      <c r="G24" s="88"/>
      <c r="H24" s="88"/>
      <c r="I24" s="87"/>
      <c r="J24" s="4"/>
      <c r="K24" s="4"/>
      <c r="L24" s="4"/>
      <c r="M24" s="4"/>
      <c r="N24" s="80">
        <f t="shared" si="1"/>
        <v>28128.297</v>
      </c>
      <c r="O24" s="4"/>
      <c r="P24" s="87">
        <f t="shared" si="5"/>
        <v>28128.297</v>
      </c>
      <c r="Q24" s="4"/>
      <c r="R24" s="84">
        <f t="shared" si="2"/>
        <v>28128.297</v>
      </c>
      <c r="S24" s="87">
        <f>R24/$R$11*100</f>
        <v>1.7763370382065042</v>
      </c>
    </row>
    <row r="25" spans="2:19" ht="30" customHeight="1">
      <c r="B25" s="91" t="s">
        <v>64</v>
      </c>
      <c r="C25" s="4">
        <v>31.406448000001397</v>
      </c>
      <c r="D25" s="4">
        <v>36726.818</v>
      </c>
      <c r="E25" s="8"/>
      <c r="F25" s="8"/>
      <c r="G25" s="8"/>
      <c r="H25" s="8"/>
      <c r="I25" s="87"/>
      <c r="J25" s="4"/>
      <c r="K25" s="4"/>
      <c r="L25" s="4"/>
      <c r="M25" s="4"/>
      <c r="N25" s="80">
        <f t="shared" si="1"/>
        <v>36758.224448</v>
      </c>
      <c r="O25" s="4"/>
      <c r="P25" s="87">
        <f t="shared" si="5"/>
        <v>36758.224448</v>
      </c>
      <c r="Q25" s="4"/>
      <c r="R25" s="84">
        <f t="shared" si="2"/>
        <v>36758.224448</v>
      </c>
      <c r="S25" s="87">
        <f>R25/$R$11*100</f>
        <v>2.3213277201136724</v>
      </c>
    </row>
    <row r="26" spans="2:19" ht="36" customHeight="1">
      <c r="B26" s="92" t="s">
        <v>65</v>
      </c>
      <c r="C26" s="4">
        <v>5299.774</v>
      </c>
      <c r="D26" s="4">
        <v>8.46</v>
      </c>
      <c r="E26" s="8"/>
      <c r="F26" s="8"/>
      <c r="G26" s="8"/>
      <c r="H26" s="8"/>
      <c r="I26" s="87"/>
      <c r="J26" s="4"/>
      <c r="K26" s="4"/>
      <c r="L26" s="4"/>
      <c r="M26" s="4"/>
      <c r="N26" s="80">
        <f t="shared" si="1"/>
        <v>5308.234</v>
      </c>
      <c r="O26" s="4"/>
      <c r="P26" s="87">
        <f t="shared" si="5"/>
        <v>5308.234</v>
      </c>
      <c r="Q26" s="4"/>
      <c r="R26" s="84">
        <f t="shared" si="2"/>
        <v>5308.234</v>
      </c>
      <c r="S26" s="87">
        <f t="shared" si="3"/>
        <v>0.33522159772655513</v>
      </c>
    </row>
    <row r="27" spans="2:19" ht="23.25" customHeight="1">
      <c r="B27" s="90" t="s">
        <v>66</v>
      </c>
      <c r="C27" s="4">
        <v>-16.99</v>
      </c>
      <c r="D27" s="4">
        <v>7008.22</v>
      </c>
      <c r="E27" s="88"/>
      <c r="F27" s="88"/>
      <c r="G27" s="88"/>
      <c r="H27" s="88"/>
      <c r="I27" s="87"/>
      <c r="J27" s="4"/>
      <c r="K27" s="4"/>
      <c r="L27" s="4"/>
      <c r="M27" s="4"/>
      <c r="N27" s="80">
        <f t="shared" si="1"/>
        <v>6991.2300000000005</v>
      </c>
      <c r="O27" s="4"/>
      <c r="P27" s="87">
        <f t="shared" si="5"/>
        <v>6991.2300000000005</v>
      </c>
      <c r="Q27" s="4"/>
      <c r="R27" s="84">
        <f t="shared" si="2"/>
        <v>6991.2300000000005</v>
      </c>
      <c r="S27" s="87">
        <f t="shared" si="3"/>
        <v>0.4415048942216609</v>
      </c>
    </row>
    <row r="28" spans="2:19" ht="36.75" customHeight="1">
      <c r="B28" s="93" t="s">
        <v>67</v>
      </c>
      <c r="C28" s="94">
        <f>SUM(C29:C32)</f>
        <v>123738.43637699999</v>
      </c>
      <c r="D28" s="94">
        <f>D29+D30+D31+D32</f>
        <v>22691.205</v>
      </c>
      <c r="E28" s="8">
        <f aca="true" t="shared" si="7" ref="E28:M28">E29+E30+E31+E32</f>
        <v>0</v>
      </c>
      <c r="F28" s="8">
        <f t="shared" si="7"/>
        <v>0</v>
      </c>
      <c r="G28" s="95">
        <f t="shared" si="7"/>
        <v>4396.98</v>
      </c>
      <c r="H28" s="8">
        <f t="shared" si="7"/>
        <v>0</v>
      </c>
      <c r="I28" s="94">
        <f>I29+I30+I31+I32</f>
        <v>194.16</v>
      </c>
      <c r="J28" s="4">
        <f t="shared" si="7"/>
        <v>0</v>
      </c>
      <c r="K28" s="4">
        <f t="shared" si="7"/>
        <v>0</v>
      </c>
      <c r="L28" s="4">
        <f t="shared" si="7"/>
        <v>0</v>
      </c>
      <c r="M28" s="4">
        <f t="shared" si="7"/>
        <v>0</v>
      </c>
      <c r="N28" s="80">
        <f t="shared" si="1"/>
        <v>151020.781377</v>
      </c>
      <c r="O28" s="4">
        <f>O29+O30+O31</f>
        <v>0</v>
      </c>
      <c r="P28" s="87">
        <f t="shared" si="5"/>
        <v>151020.781377</v>
      </c>
      <c r="Q28" s="4">
        <f>Q29+Q30+Q31</f>
        <v>0</v>
      </c>
      <c r="R28" s="84">
        <f t="shared" si="2"/>
        <v>151020.781377</v>
      </c>
      <c r="S28" s="87">
        <f>R28/$R$11*100</f>
        <v>9.53715070268393</v>
      </c>
    </row>
    <row r="29" spans="2:19" ht="25.5" customHeight="1">
      <c r="B29" s="91" t="s">
        <v>68</v>
      </c>
      <c r="C29" s="4">
        <v>74154.97399999999</v>
      </c>
      <c r="D29" s="4">
        <v>20236.396</v>
      </c>
      <c r="E29" s="88"/>
      <c r="F29" s="88"/>
      <c r="G29" s="88"/>
      <c r="H29" s="88"/>
      <c r="I29" s="87"/>
      <c r="J29" s="4"/>
      <c r="K29" s="4"/>
      <c r="L29" s="4"/>
      <c r="M29" s="4"/>
      <c r="N29" s="80">
        <f t="shared" si="1"/>
        <v>94391.37</v>
      </c>
      <c r="O29" s="4"/>
      <c r="P29" s="87">
        <f t="shared" si="5"/>
        <v>94391.37</v>
      </c>
      <c r="Q29" s="4"/>
      <c r="R29" s="84">
        <f t="shared" si="2"/>
        <v>94391.37</v>
      </c>
      <c r="S29" s="87">
        <f>R29/$R$11*100</f>
        <v>5.960932743921692</v>
      </c>
    </row>
    <row r="30" spans="2:19" ht="20.25" customHeight="1">
      <c r="B30" s="91" t="s">
        <v>69</v>
      </c>
      <c r="C30" s="4">
        <v>33636.363</v>
      </c>
      <c r="D30" s="4"/>
      <c r="E30" s="8"/>
      <c r="F30" s="8"/>
      <c r="G30" s="8"/>
      <c r="H30" s="8"/>
      <c r="I30" s="8"/>
      <c r="J30" s="4"/>
      <c r="K30" s="4"/>
      <c r="L30" s="4"/>
      <c r="M30" s="4"/>
      <c r="N30" s="80">
        <f t="shared" si="1"/>
        <v>33636.363</v>
      </c>
      <c r="O30" s="4"/>
      <c r="P30" s="87">
        <f t="shared" si="5"/>
        <v>33636.363</v>
      </c>
      <c r="Q30" s="4"/>
      <c r="R30" s="84">
        <f t="shared" si="2"/>
        <v>33636.363</v>
      </c>
      <c r="S30" s="87">
        <f t="shared" si="3"/>
        <v>2.1241782759709507</v>
      </c>
    </row>
    <row r="31" spans="2:19" s="96" customFormat="1" ht="36.75" customHeight="1">
      <c r="B31" s="97" t="s">
        <v>70</v>
      </c>
      <c r="C31" s="4">
        <v>12067.603377</v>
      </c>
      <c r="D31" s="4">
        <v>108.57</v>
      </c>
      <c r="E31" s="8"/>
      <c r="F31" s="8">
        <v>0</v>
      </c>
      <c r="G31" s="8">
        <v>4396.98</v>
      </c>
      <c r="H31" s="8"/>
      <c r="I31" s="4">
        <v>0</v>
      </c>
      <c r="J31" s="4"/>
      <c r="K31" s="4"/>
      <c r="L31" s="4"/>
      <c r="M31" s="4"/>
      <c r="N31" s="80">
        <f t="shared" si="1"/>
        <v>16573.153377</v>
      </c>
      <c r="O31" s="4"/>
      <c r="P31" s="87">
        <f t="shared" si="5"/>
        <v>16573.153377</v>
      </c>
      <c r="Q31" s="4"/>
      <c r="R31" s="84">
        <f t="shared" si="2"/>
        <v>16573.153377</v>
      </c>
      <c r="S31" s="87">
        <f t="shared" si="3"/>
        <v>1.0466153064098516</v>
      </c>
    </row>
    <row r="32" spans="2:19" ht="58.5" customHeight="1">
      <c r="B32" s="97" t="s">
        <v>71</v>
      </c>
      <c r="C32" s="4">
        <v>3879.496</v>
      </c>
      <c r="D32" s="4">
        <v>2346.239</v>
      </c>
      <c r="E32" s="8"/>
      <c r="F32" s="8"/>
      <c r="G32" s="8"/>
      <c r="H32" s="8"/>
      <c r="I32" s="4">
        <v>194.16</v>
      </c>
      <c r="J32" s="98"/>
      <c r="K32" s="4"/>
      <c r="L32" s="4"/>
      <c r="M32" s="4"/>
      <c r="N32" s="80">
        <f t="shared" si="1"/>
        <v>6419.895</v>
      </c>
      <c r="O32" s="4"/>
      <c r="P32" s="87">
        <f t="shared" si="5"/>
        <v>6419.895</v>
      </c>
      <c r="Q32" s="4"/>
      <c r="R32" s="84">
        <f t="shared" si="2"/>
        <v>6419.895</v>
      </c>
      <c r="S32" s="87">
        <f t="shared" si="3"/>
        <v>0.4054243763814335</v>
      </c>
    </row>
    <row r="33" spans="2:19" ht="36" customHeight="1">
      <c r="B33" s="93" t="s">
        <v>72</v>
      </c>
      <c r="C33" s="4">
        <v>1592.985</v>
      </c>
      <c r="D33" s="4">
        <v>0</v>
      </c>
      <c r="E33" s="8"/>
      <c r="F33" s="8"/>
      <c r="G33" s="8"/>
      <c r="H33" s="8"/>
      <c r="I33" s="4">
        <v>0</v>
      </c>
      <c r="J33" s="4"/>
      <c r="K33" s="4"/>
      <c r="L33" s="4"/>
      <c r="M33" s="4"/>
      <c r="N33" s="80">
        <f t="shared" si="1"/>
        <v>1592.985</v>
      </c>
      <c r="O33" s="4"/>
      <c r="P33" s="87">
        <f t="shared" si="5"/>
        <v>1592.985</v>
      </c>
      <c r="Q33" s="4"/>
      <c r="R33" s="84">
        <f t="shared" si="2"/>
        <v>1592.985</v>
      </c>
      <c r="S33" s="87">
        <f t="shared" si="3"/>
        <v>0.10059898958004419</v>
      </c>
    </row>
    <row r="34" spans="2:19" ht="33" customHeight="1">
      <c r="B34" s="99" t="s">
        <v>73</v>
      </c>
      <c r="C34" s="4">
        <v>46.179</v>
      </c>
      <c r="D34" s="4">
        <v>364.687</v>
      </c>
      <c r="E34" s="8"/>
      <c r="F34" s="8"/>
      <c r="G34" s="8"/>
      <c r="H34" s="8"/>
      <c r="I34" s="4">
        <v>853.65</v>
      </c>
      <c r="J34" s="4"/>
      <c r="K34" s="4"/>
      <c r="L34" s="4"/>
      <c r="M34" s="4"/>
      <c r="N34" s="80">
        <f t="shared" si="1"/>
        <v>1264.516</v>
      </c>
      <c r="O34" s="4"/>
      <c r="P34" s="87">
        <f t="shared" si="5"/>
        <v>1264.516</v>
      </c>
      <c r="Q34" s="4"/>
      <c r="R34" s="84">
        <f t="shared" si="2"/>
        <v>1264.516</v>
      </c>
      <c r="S34" s="87">
        <f t="shared" si="3"/>
        <v>0.0798557625513104</v>
      </c>
    </row>
    <row r="35" spans="2:19" ht="27.75" customHeight="1">
      <c r="B35" s="100" t="s">
        <v>74</v>
      </c>
      <c r="C35" s="4">
        <v>11705.090913</v>
      </c>
      <c r="D35" s="4"/>
      <c r="E35" s="8">
        <v>89134.63831</v>
      </c>
      <c r="F35" s="8">
        <v>2729.2685840000004</v>
      </c>
      <c r="G35" s="8">
        <v>40019.709066</v>
      </c>
      <c r="H35" s="8"/>
      <c r="I35" s="4">
        <v>4.231</v>
      </c>
      <c r="J35" s="4"/>
      <c r="K35" s="4"/>
      <c r="L35" s="4"/>
      <c r="M35" s="4"/>
      <c r="N35" s="80">
        <f>SUM(C35:M35)</f>
        <v>143592.93787300002</v>
      </c>
      <c r="O35" s="101">
        <v>-87.800324</v>
      </c>
      <c r="P35" s="87">
        <f t="shared" si="5"/>
        <v>143505.137549</v>
      </c>
      <c r="Q35" s="4"/>
      <c r="R35" s="84">
        <f t="shared" si="2"/>
        <v>143505.137549</v>
      </c>
      <c r="S35" s="87">
        <f>R35/$R$11*100</f>
        <v>9.062528421155669</v>
      </c>
    </row>
    <row r="36" spans="2:19" ht="27" customHeight="1">
      <c r="B36" s="102" t="s">
        <v>75</v>
      </c>
      <c r="C36" s="4">
        <v>21707.53</v>
      </c>
      <c r="D36" s="4">
        <v>20108.039028</v>
      </c>
      <c r="E36" s="4">
        <v>165.348</v>
      </c>
      <c r="F36" s="4">
        <v>20.411</v>
      </c>
      <c r="G36" s="4">
        <v>66.241</v>
      </c>
      <c r="H36" s="8"/>
      <c r="I36" s="4">
        <v>14017.074</v>
      </c>
      <c r="J36" s="103"/>
      <c r="K36" s="4">
        <v>618.51489328</v>
      </c>
      <c r="L36" s="4">
        <v>1689.5773700000002</v>
      </c>
      <c r="M36" s="4">
        <v>486.294</v>
      </c>
      <c r="N36" s="80">
        <f t="shared" si="1"/>
        <v>58879.02929128</v>
      </c>
      <c r="O36" s="101">
        <v>-18954.99760906</v>
      </c>
      <c r="P36" s="87">
        <f t="shared" si="5"/>
        <v>39924.03168222</v>
      </c>
      <c r="Q36" s="4"/>
      <c r="R36" s="84">
        <f t="shared" si="2"/>
        <v>39924.03168222</v>
      </c>
      <c r="S36" s="87">
        <f t="shared" si="3"/>
        <v>2.521252395467003</v>
      </c>
    </row>
    <row r="37" spans="2:19" ht="24" customHeight="1">
      <c r="B37" s="104" t="s">
        <v>76</v>
      </c>
      <c r="C37" s="4"/>
      <c r="D37" s="4">
        <v>16482.571215</v>
      </c>
      <c r="E37" s="8">
        <v>10746.025</v>
      </c>
      <c r="F37" s="8">
        <v>60.832</v>
      </c>
      <c r="G37" s="8">
        <v>6800.643</v>
      </c>
      <c r="H37" s="8"/>
      <c r="I37" s="4">
        <v>23252.839</v>
      </c>
      <c r="J37" s="4">
        <v>38.562446</v>
      </c>
      <c r="K37" s="4"/>
      <c r="L37" s="4">
        <v>10190.41073</v>
      </c>
      <c r="M37" s="10"/>
      <c r="N37" s="80">
        <f t="shared" si="1"/>
        <v>67571.883391</v>
      </c>
      <c r="O37" s="94">
        <f>-N37</f>
        <v>-67571.883391</v>
      </c>
      <c r="P37" s="87">
        <f t="shared" si="5"/>
        <v>0</v>
      </c>
      <c r="Q37" s="4"/>
      <c r="R37" s="84">
        <f t="shared" si="2"/>
        <v>0</v>
      </c>
      <c r="S37" s="87">
        <f t="shared" si="3"/>
        <v>0</v>
      </c>
    </row>
    <row r="38" spans="2:19" ht="23.25" customHeight="1">
      <c r="B38" s="105" t="s">
        <v>77</v>
      </c>
      <c r="C38" s="4">
        <v>304.6285</v>
      </c>
      <c r="D38" s="4">
        <v>378.91299999999995</v>
      </c>
      <c r="E38" s="8"/>
      <c r="F38" s="8"/>
      <c r="G38" s="8"/>
      <c r="H38" s="8"/>
      <c r="I38" s="4">
        <v>518.167</v>
      </c>
      <c r="J38" s="103"/>
      <c r="K38" s="4"/>
      <c r="L38" s="4"/>
      <c r="M38" s="4"/>
      <c r="N38" s="80">
        <f t="shared" si="1"/>
        <v>1201.7085</v>
      </c>
      <c r="O38" s="4">
        <v>0</v>
      </c>
      <c r="P38" s="87">
        <f t="shared" si="5"/>
        <v>1201.7085</v>
      </c>
      <c r="Q38" s="4"/>
      <c r="R38" s="84">
        <f t="shared" si="2"/>
        <v>1201.7085</v>
      </c>
      <c r="S38" s="87">
        <f t="shared" si="3"/>
        <v>0.07588939059046416</v>
      </c>
    </row>
    <row r="39" spans="2:19" ht="20.25" customHeight="1">
      <c r="B39" s="55" t="s">
        <v>78</v>
      </c>
      <c r="C39" s="4"/>
      <c r="D39" s="4">
        <v>0.065671</v>
      </c>
      <c r="E39" s="4"/>
      <c r="F39" s="4"/>
      <c r="G39" s="4">
        <v>0</v>
      </c>
      <c r="H39" s="4"/>
      <c r="I39" s="4"/>
      <c r="J39" s="4">
        <v>0.273205</v>
      </c>
      <c r="K39" s="4"/>
      <c r="L39" s="4">
        <v>0</v>
      </c>
      <c r="M39" s="4"/>
      <c r="N39" s="80">
        <f t="shared" si="1"/>
        <v>0.33887599999999996</v>
      </c>
      <c r="O39" s="94"/>
      <c r="P39" s="87">
        <f t="shared" si="5"/>
        <v>0.33887599999999996</v>
      </c>
      <c r="Q39" s="4"/>
      <c r="R39" s="84">
        <f t="shared" si="2"/>
        <v>0.33887599999999996</v>
      </c>
      <c r="S39" s="87">
        <f t="shared" si="3"/>
        <v>2.1400442058730657E-05</v>
      </c>
    </row>
    <row r="40" spans="2:19" ht="33" customHeight="1">
      <c r="B40" s="106" t="s">
        <v>79</v>
      </c>
      <c r="C40" s="4">
        <v>6025.445</v>
      </c>
      <c r="D40" s="4">
        <v>21.371090000000002</v>
      </c>
      <c r="E40" s="4">
        <v>0</v>
      </c>
      <c r="F40" s="4">
        <v>0</v>
      </c>
      <c r="G40" s="4">
        <v>0</v>
      </c>
      <c r="H40" s="4"/>
      <c r="I40" s="4">
        <v>22.656</v>
      </c>
      <c r="J40" s="4">
        <v>0.628921</v>
      </c>
      <c r="K40" s="4"/>
      <c r="L40" s="4"/>
      <c r="M40" s="4"/>
      <c r="N40" s="80">
        <f t="shared" si="1"/>
        <v>6070.101011</v>
      </c>
      <c r="O40" s="4"/>
      <c r="P40" s="87">
        <f t="shared" si="5"/>
        <v>6070.101011</v>
      </c>
      <c r="Q40" s="4"/>
      <c r="R40" s="84">
        <f t="shared" si="2"/>
        <v>6070.101011</v>
      </c>
      <c r="S40" s="87">
        <f t="shared" si="3"/>
        <v>0.38333444970003155</v>
      </c>
    </row>
    <row r="41" spans="2:19" ht="24" customHeight="1">
      <c r="B41" s="55" t="s">
        <v>80</v>
      </c>
      <c r="C41" s="4">
        <v>1861.688</v>
      </c>
      <c r="D41" s="4"/>
      <c r="E41" s="4"/>
      <c r="F41" s="4"/>
      <c r="G41" s="4"/>
      <c r="H41" s="4"/>
      <c r="I41" s="4">
        <v>0</v>
      </c>
      <c r="J41" s="4"/>
      <c r="K41" s="4"/>
      <c r="L41" s="4"/>
      <c r="M41" s="4">
        <v>22.537</v>
      </c>
      <c r="N41" s="80">
        <f>SUM(C41:M41)</f>
        <v>1884.2250000000001</v>
      </c>
      <c r="O41" s="4"/>
      <c r="P41" s="87">
        <f t="shared" si="5"/>
        <v>1884.2250000000001</v>
      </c>
      <c r="Q41" s="4">
        <f>-P41</f>
        <v>-1884.2250000000001</v>
      </c>
      <c r="R41" s="107">
        <f t="shared" si="2"/>
        <v>0</v>
      </c>
      <c r="S41" s="87">
        <f t="shared" si="3"/>
        <v>0</v>
      </c>
    </row>
    <row r="42" spans="2:19" ht="22.5" customHeight="1">
      <c r="B42" s="108" t="s">
        <v>81</v>
      </c>
      <c r="C42" s="4">
        <v>-217.981</v>
      </c>
      <c r="D42" s="4">
        <v>0.021044</v>
      </c>
      <c r="E42" s="4"/>
      <c r="F42" s="4"/>
      <c r="G42" s="4"/>
      <c r="H42" s="4"/>
      <c r="I42" s="4">
        <v>0</v>
      </c>
      <c r="J42" s="4"/>
      <c r="K42" s="4"/>
      <c r="L42" s="4"/>
      <c r="M42" s="4"/>
      <c r="N42" s="80">
        <f t="shared" si="1"/>
        <v>-217.959956</v>
      </c>
      <c r="O42" s="4"/>
      <c r="P42" s="87">
        <f t="shared" si="5"/>
        <v>-217.959956</v>
      </c>
      <c r="Q42" s="4"/>
      <c r="R42" s="107">
        <f t="shared" si="2"/>
        <v>-217.959956</v>
      </c>
      <c r="S42" s="87">
        <f t="shared" si="3"/>
        <v>-0.013764443069150617</v>
      </c>
    </row>
    <row r="43" spans="2:19" ht="26.25" customHeight="1">
      <c r="B43" s="108" t="s">
        <v>82</v>
      </c>
      <c r="C43" s="4">
        <v>-75.177</v>
      </c>
      <c r="D43" s="4">
        <v>98.67</v>
      </c>
      <c r="E43" s="4">
        <v>0</v>
      </c>
      <c r="F43" s="4">
        <v>0</v>
      </c>
      <c r="G43" s="4"/>
      <c r="H43" s="4"/>
      <c r="I43" s="4">
        <v>60.278</v>
      </c>
      <c r="J43" s="4"/>
      <c r="K43" s="4"/>
      <c r="L43" s="4"/>
      <c r="M43" s="4"/>
      <c r="N43" s="80">
        <f t="shared" si="1"/>
        <v>83.77099999999999</v>
      </c>
      <c r="O43" s="4"/>
      <c r="P43" s="87">
        <f>N43+O43</f>
        <v>83.77099999999999</v>
      </c>
      <c r="Q43" s="4"/>
      <c r="R43" s="107">
        <f>P43+Q43</f>
        <v>83.77099999999999</v>
      </c>
      <c r="S43" s="87">
        <f t="shared" si="3"/>
        <v>0.005290243132301862</v>
      </c>
    </row>
    <row r="44" spans="2:19" ht="51" customHeight="1">
      <c r="B44" s="108" t="s">
        <v>83</v>
      </c>
      <c r="C44" s="4">
        <v>28568.163</v>
      </c>
      <c r="D44" s="4">
        <v>11092.746428</v>
      </c>
      <c r="E44" s="4">
        <v>7.073</v>
      </c>
      <c r="F44" s="4">
        <v>345.21299999999997</v>
      </c>
      <c r="G44" s="4">
        <v>38.309999999999945</v>
      </c>
      <c r="H44" s="4"/>
      <c r="I44" s="4">
        <v>1825.8720000000003</v>
      </c>
      <c r="J44" s="4">
        <v>394.485978</v>
      </c>
      <c r="K44" s="4"/>
      <c r="L44" s="4"/>
      <c r="M44" s="4"/>
      <c r="N44" s="80">
        <f t="shared" si="1"/>
        <v>42271.863406</v>
      </c>
      <c r="O44" s="4"/>
      <c r="P44" s="87">
        <f>N44+O44</f>
        <v>42271.863406</v>
      </c>
      <c r="Q44" s="4"/>
      <c r="R44" s="107">
        <f>P44+Q44</f>
        <v>42271.863406</v>
      </c>
      <c r="S44" s="87">
        <f>R44/$R$11*100</f>
        <v>2.669520897126618</v>
      </c>
    </row>
    <row r="45" spans="2:19" ht="36" customHeight="1">
      <c r="B45" s="109" t="s">
        <v>84</v>
      </c>
      <c r="C45" s="4">
        <v>1026.775</v>
      </c>
      <c r="D45" s="4"/>
      <c r="E45" s="4">
        <v>20.943</v>
      </c>
      <c r="F45" s="4">
        <v>0.19</v>
      </c>
      <c r="G45" s="4"/>
      <c r="H45" s="110"/>
      <c r="I45" s="110"/>
      <c r="J45" s="110"/>
      <c r="K45" s="110"/>
      <c r="L45" s="110"/>
      <c r="M45" s="110"/>
      <c r="N45" s="80">
        <f>SUM(C45:M45)</f>
        <v>1047.9080000000001</v>
      </c>
      <c r="O45" s="4"/>
      <c r="P45" s="87">
        <f>N45+O45</f>
        <v>1047.9080000000001</v>
      </c>
      <c r="Q45" s="4"/>
      <c r="R45" s="107">
        <f>P45+Q45</f>
        <v>1047.9080000000001</v>
      </c>
      <c r="S45" s="87">
        <f>R45/$R$11*100</f>
        <v>0.06617669718976951</v>
      </c>
    </row>
    <row r="46" spans="2:19" ht="36" customHeight="1">
      <c r="B46" s="109"/>
      <c r="C46" s="4"/>
      <c r="D46" s="4"/>
      <c r="E46" s="4"/>
      <c r="F46" s="4"/>
      <c r="G46" s="4"/>
      <c r="H46" s="110"/>
      <c r="I46" s="110"/>
      <c r="J46" s="110"/>
      <c r="K46" s="110"/>
      <c r="L46" s="110"/>
      <c r="M46" s="110"/>
      <c r="N46" s="80"/>
      <c r="O46" s="4"/>
      <c r="P46" s="87"/>
      <c r="Q46" s="4"/>
      <c r="R46" s="107"/>
      <c r="S46" s="87"/>
    </row>
    <row r="47" spans="2:19" s="83" customFormat="1" ht="30.75" customHeight="1">
      <c r="B47" s="6" t="s">
        <v>85</v>
      </c>
      <c r="C47" s="7">
        <f>C48+C62+C65+C68</f>
        <v>301772.57700000005</v>
      </c>
      <c r="D47" s="7">
        <f aca="true" t="shared" si="8" ref="D47:M47">D48+D62+D65+D68+D69</f>
        <v>114514.894566</v>
      </c>
      <c r="E47" s="7">
        <f t="shared" si="8"/>
        <v>104233.37931</v>
      </c>
      <c r="F47" s="7">
        <f t="shared" si="8"/>
        <v>1957.837584</v>
      </c>
      <c r="G47" s="7">
        <f t="shared" si="8"/>
        <v>55055.30806599999</v>
      </c>
      <c r="H47" s="7">
        <f t="shared" si="8"/>
        <v>0</v>
      </c>
      <c r="I47" s="7">
        <f t="shared" si="8"/>
        <v>38470.310000000005</v>
      </c>
      <c r="J47" s="7">
        <f t="shared" si="8"/>
        <v>413.71469299999995</v>
      </c>
      <c r="K47" s="7">
        <f t="shared" si="8"/>
        <v>542.0179999999999</v>
      </c>
      <c r="L47" s="84">
        <f t="shared" si="8"/>
        <v>11858.604080000003</v>
      </c>
      <c r="M47" s="84">
        <f t="shared" si="8"/>
        <v>921.486</v>
      </c>
      <c r="N47" s="84">
        <f>SUM(C47:M47)</f>
        <v>629740.129299</v>
      </c>
      <c r="O47" s="7">
        <f>O48+O62+O65+O68+O69</f>
        <v>-86614.68132405999</v>
      </c>
      <c r="P47" s="84">
        <f aca="true" t="shared" si="9" ref="P47:P68">N47+O47</f>
        <v>543125.4479749401</v>
      </c>
      <c r="Q47" s="7">
        <f>Q48+Q62+Q65+Q68+Q69</f>
        <v>-4626.32</v>
      </c>
      <c r="R47" s="85">
        <f aca="true" t="shared" si="10" ref="R47:R68">P47+Q47</f>
        <v>538499.1279749401</v>
      </c>
      <c r="S47" s="84">
        <f>R47/$R$11*100</f>
        <v>34.00689156772593</v>
      </c>
    </row>
    <row r="48" spans="2:19" ht="19.5" customHeight="1">
      <c r="B48" s="111" t="s">
        <v>86</v>
      </c>
      <c r="C48" s="7">
        <f>SUM(C49:C61)</f>
        <v>294704.106</v>
      </c>
      <c r="D48" s="7">
        <f>SUM(D49:D61)</f>
        <v>96357.87809099999</v>
      </c>
      <c r="E48" s="7">
        <f aca="true" t="shared" si="11" ref="E48:K48">SUM(E49:E61)</f>
        <v>104225.91831</v>
      </c>
      <c r="F48" s="7">
        <f>SUM(F49:F61)</f>
        <v>1968.3715840000002</v>
      </c>
      <c r="G48" s="7">
        <f>SUM(G49:G61)</f>
        <v>55106.07606599999</v>
      </c>
      <c r="H48" s="7">
        <f t="shared" si="11"/>
        <v>0</v>
      </c>
      <c r="I48" s="7">
        <f t="shared" si="11"/>
        <v>36440.162000000004</v>
      </c>
      <c r="J48" s="7">
        <f t="shared" si="11"/>
        <v>413.71730099999996</v>
      </c>
      <c r="K48" s="7">
        <f t="shared" si="11"/>
        <v>542.0179999999999</v>
      </c>
      <c r="L48" s="7">
        <f>SUM(L49:L61)</f>
        <v>4353.64058</v>
      </c>
      <c r="M48" s="7">
        <f>SUM(M49:M61)</f>
        <v>96.003</v>
      </c>
      <c r="N48" s="84">
        <f>SUM(C48:M48)</f>
        <v>594207.8909320001</v>
      </c>
      <c r="O48" s="7">
        <f>SUM(O49:O61)</f>
        <v>-86501.44457405999</v>
      </c>
      <c r="P48" s="87">
        <f t="shared" si="9"/>
        <v>507706.44635794015</v>
      </c>
      <c r="Q48" s="7">
        <f>SUM(Q49:Q61)</f>
        <v>0</v>
      </c>
      <c r="R48" s="107">
        <f t="shared" si="10"/>
        <v>507706.44635794015</v>
      </c>
      <c r="S48" s="87">
        <f>R48/$R$11*100</f>
        <v>32.06229531783645</v>
      </c>
    </row>
    <row r="49" spans="1:19" ht="23.25" customHeight="1">
      <c r="A49" s="112"/>
      <c r="B49" s="113" t="s">
        <v>87</v>
      </c>
      <c r="C49" s="114">
        <v>61211.977</v>
      </c>
      <c r="D49" s="115">
        <v>36689.146</v>
      </c>
      <c r="E49" s="88">
        <v>400.582</v>
      </c>
      <c r="F49" s="88">
        <v>155.536</v>
      </c>
      <c r="G49" s="88">
        <v>281.823</v>
      </c>
      <c r="H49" s="88"/>
      <c r="I49" s="57">
        <v>20092.644</v>
      </c>
      <c r="J49" s="115"/>
      <c r="K49" s="57"/>
      <c r="L49" s="115">
        <v>762.54361</v>
      </c>
      <c r="M49" s="115">
        <v>5.334</v>
      </c>
      <c r="N49" s="84">
        <f>SUM(C49:M49)</f>
        <v>119599.58560999998</v>
      </c>
      <c r="O49" s="10"/>
      <c r="P49" s="87">
        <f t="shared" si="9"/>
        <v>119599.58560999998</v>
      </c>
      <c r="Q49" s="10"/>
      <c r="R49" s="107">
        <f t="shared" si="10"/>
        <v>119599.58560999998</v>
      </c>
      <c r="S49" s="87">
        <f>R49/$R$11*100</f>
        <v>7.552863000315754</v>
      </c>
    </row>
    <row r="50" spans="1:19" ht="23.25" customHeight="1">
      <c r="A50" s="112"/>
      <c r="B50" s="113" t="s">
        <v>88</v>
      </c>
      <c r="C50" s="115">
        <v>9986.037</v>
      </c>
      <c r="D50" s="115">
        <v>26849.892931</v>
      </c>
      <c r="E50" s="88">
        <v>578.559</v>
      </c>
      <c r="F50" s="88">
        <v>29.575</v>
      </c>
      <c r="G50" s="116">
        <v>39720.674</v>
      </c>
      <c r="H50" s="88">
        <v>0</v>
      </c>
      <c r="I50" s="57">
        <v>8883.223</v>
      </c>
      <c r="J50" s="57"/>
      <c r="K50" s="57">
        <v>17.795</v>
      </c>
      <c r="L50" s="57">
        <v>1897.80454</v>
      </c>
      <c r="M50" s="57">
        <v>59.642</v>
      </c>
      <c r="N50" s="84">
        <f>SUM(C50:M50)</f>
        <v>88023.202471</v>
      </c>
      <c r="O50" s="94">
        <v>-19336.759</v>
      </c>
      <c r="P50" s="87">
        <f t="shared" si="9"/>
        <v>68686.443471</v>
      </c>
      <c r="Q50" s="10"/>
      <c r="R50" s="107">
        <f t="shared" si="10"/>
        <v>68686.443471</v>
      </c>
      <c r="S50" s="87">
        <f aca="true" t="shared" si="12" ref="S50:S68">R50/$R$11*100</f>
        <v>4.3376345734764765</v>
      </c>
    </row>
    <row r="51" spans="1:19" ht="17.25" customHeight="1">
      <c r="A51" s="112"/>
      <c r="B51" s="113" t="s">
        <v>89</v>
      </c>
      <c r="C51" s="115">
        <v>28217.497</v>
      </c>
      <c r="D51" s="115">
        <v>1290.389</v>
      </c>
      <c r="E51" s="88">
        <v>41.258</v>
      </c>
      <c r="F51" s="88">
        <v>2.648</v>
      </c>
      <c r="G51" s="88">
        <v>23.74</v>
      </c>
      <c r="H51" s="88">
        <v>0</v>
      </c>
      <c r="I51" s="57">
        <v>0.006</v>
      </c>
      <c r="J51" s="57">
        <v>0</v>
      </c>
      <c r="K51" s="115">
        <v>524.223</v>
      </c>
      <c r="L51" s="57">
        <v>6.5214</v>
      </c>
      <c r="M51" s="57"/>
      <c r="N51" s="84">
        <f aca="true" t="shared" si="13" ref="N51:N69">SUM(C51:M51)</f>
        <v>30106.282400000007</v>
      </c>
      <c r="O51" s="94">
        <v>-47.39300905999999</v>
      </c>
      <c r="P51" s="87">
        <f t="shared" si="9"/>
        <v>30058.889390940007</v>
      </c>
      <c r="Q51" s="10"/>
      <c r="R51" s="107">
        <f>P51+Q51</f>
        <v>30058.889390940007</v>
      </c>
      <c r="S51" s="87">
        <f t="shared" si="12"/>
        <v>1.8982563556008845</v>
      </c>
    </row>
    <row r="52" spans="1:19" ht="18.75" customHeight="1">
      <c r="A52" s="112"/>
      <c r="B52" s="113" t="s">
        <v>90</v>
      </c>
      <c r="C52" s="115">
        <v>10564.268</v>
      </c>
      <c r="D52" s="115">
        <v>4781.047</v>
      </c>
      <c r="E52" s="88"/>
      <c r="F52" s="88">
        <v>11.736</v>
      </c>
      <c r="G52" s="88"/>
      <c r="H52" s="88"/>
      <c r="I52" s="57">
        <v>828.714</v>
      </c>
      <c r="J52" s="115"/>
      <c r="K52" s="117"/>
      <c r="L52" s="115"/>
      <c r="M52" s="115"/>
      <c r="N52" s="84">
        <f t="shared" si="13"/>
        <v>16185.765</v>
      </c>
      <c r="O52" s="10"/>
      <c r="P52" s="87">
        <f t="shared" si="9"/>
        <v>16185.765</v>
      </c>
      <c r="Q52" s="10"/>
      <c r="R52" s="107">
        <f t="shared" si="10"/>
        <v>16185.765</v>
      </c>
      <c r="S52" s="87">
        <f t="shared" si="12"/>
        <v>1.0221512472371328</v>
      </c>
    </row>
    <row r="53" spans="1:19" ht="24" customHeight="1">
      <c r="A53" s="112"/>
      <c r="B53" s="113" t="s">
        <v>91</v>
      </c>
      <c r="C53" s="115">
        <v>42814.608</v>
      </c>
      <c r="D53" s="57">
        <v>293.2327690000011</v>
      </c>
      <c r="E53" s="118">
        <v>0</v>
      </c>
      <c r="F53" s="118">
        <v>105.471</v>
      </c>
      <c r="G53" s="118">
        <v>11342.706</v>
      </c>
      <c r="H53" s="118">
        <v>0</v>
      </c>
      <c r="I53" s="115">
        <v>400.736</v>
      </c>
      <c r="J53" s="115"/>
      <c r="K53" s="7"/>
      <c r="L53" s="57"/>
      <c r="M53" s="57"/>
      <c r="N53" s="84">
        <f t="shared" si="13"/>
        <v>54956.753768999995</v>
      </c>
      <c r="O53" s="94">
        <v>-52577.521612</v>
      </c>
      <c r="P53" s="87">
        <f>N53+O53</f>
        <v>2379.2321569999986</v>
      </c>
      <c r="Q53" s="10"/>
      <c r="R53" s="107">
        <f t="shared" si="10"/>
        <v>2379.2321569999986</v>
      </c>
      <c r="S53" s="87">
        <f t="shared" si="12"/>
        <v>0.15025147818124399</v>
      </c>
    </row>
    <row r="54" spans="1:19" ht="18" customHeight="1">
      <c r="A54" s="112"/>
      <c r="B54" s="113" t="s">
        <v>92</v>
      </c>
      <c r="C54" s="115">
        <v>22431.402</v>
      </c>
      <c r="D54" s="57">
        <v>1141.648338</v>
      </c>
      <c r="E54" s="88">
        <v>0.157</v>
      </c>
      <c r="F54" s="88">
        <v>0.047</v>
      </c>
      <c r="G54" s="88"/>
      <c r="H54" s="88"/>
      <c r="I54" s="57">
        <v>1475.007</v>
      </c>
      <c r="J54" s="57">
        <v>0.524519</v>
      </c>
      <c r="K54" s="57"/>
      <c r="L54" s="57"/>
      <c r="M54" s="57"/>
      <c r="N54" s="84">
        <f t="shared" si="13"/>
        <v>25048.785856999995</v>
      </c>
      <c r="O54" s="94">
        <v>-247.59745</v>
      </c>
      <c r="P54" s="87">
        <f>N54+O54</f>
        <v>24801.188406999994</v>
      </c>
      <c r="Q54" s="10"/>
      <c r="R54" s="107">
        <f t="shared" si="10"/>
        <v>24801.188406999994</v>
      </c>
      <c r="S54" s="87">
        <f t="shared" si="12"/>
        <v>1.5662259808651717</v>
      </c>
    </row>
    <row r="55" spans="1:19" ht="38.25" customHeight="1">
      <c r="A55" s="112"/>
      <c r="B55" s="119" t="s">
        <v>93</v>
      </c>
      <c r="C55" s="115">
        <v>7885.287</v>
      </c>
      <c r="D55" s="57">
        <v>37.538556</v>
      </c>
      <c r="E55" s="57"/>
      <c r="F55" s="57">
        <v>0</v>
      </c>
      <c r="G55" s="57"/>
      <c r="H55" s="88"/>
      <c r="I55" s="57">
        <v>23.434</v>
      </c>
      <c r="J55" s="57">
        <v>0.628921</v>
      </c>
      <c r="K55" s="57"/>
      <c r="L55" s="57"/>
      <c r="M55" s="57"/>
      <c r="N55" s="84">
        <f t="shared" si="13"/>
        <v>7946.888477000001</v>
      </c>
      <c r="O55" s="94">
        <v>-1020.844509</v>
      </c>
      <c r="P55" s="87">
        <f t="shared" si="9"/>
        <v>6926.043968000002</v>
      </c>
      <c r="Q55" s="77"/>
      <c r="R55" s="87">
        <f t="shared" si="10"/>
        <v>6926.043968000002</v>
      </c>
      <c r="S55" s="87">
        <f t="shared" si="12"/>
        <v>0.43738831499842135</v>
      </c>
    </row>
    <row r="56" spans="1:19" ht="15">
      <c r="A56" s="112"/>
      <c r="B56" s="113" t="s">
        <v>94</v>
      </c>
      <c r="C56" s="115">
        <v>62956.779</v>
      </c>
      <c r="D56" s="57">
        <v>5467.478</v>
      </c>
      <c r="E56" s="88">
        <v>103172.57431</v>
      </c>
      <c r="F56" s="88">
        <v>1248.548584</v>
      </c>
      <c r="G56" s="88">
        <v>3689.717066</v>
      </c>
      <c r="H56" s="88"/>
      <c r="I56" s="57">
        <v>169.931</v>
      </c>
      <c r="J56" s="57"/>
      <c r="K56" s="57"/>
      <c r="L56" s="57"/>
      <c r="M56" s="57"/>
      <c r="N56" s="84">
        <f t="shared" si="13"/>
        <v>176705.02796</v>
      </c>
      <c r="O56" s="10"/>
      <c r="P56" s="87">
        <f t="shared" si="9"/>
        <v>176705.02796</v>
      </c>
      <c r="Q56" s="10"/>
      <c r="R56" s="107">
        <f t="shared" si="10"/>
        <v>176705.02796</v>
      </c>
      <c r="S56" s="87">
        <f>R56/$R$11*100</f>
        <v>11.159142908746448</v>
      </c>
    </row>
    <row r="57" spans="1:19" ht="51.75" customHeight="1">
      <c r="A57" s="112"/>
      <c r="B57" s="119" t="s">
        <v>95</v>
      </c>
      <c r="C57" s="115">
        <v>38396.667</v>
      </c>
      <c r="D57" s="57">
        <v>16048.050497</v>
      </c>
      <c r="E57" s="88">
        <v>8.421</v>
      </c>
      <c r="F57" s="88">
        <v>394.154</v>
      </c>
      <c r="G57" s="88">
        <v>45.502</v>
      </c>
      <c r="H57" s="88"/>
      <c r="I57" s="57">
        <v>3146.375</v>
      </c>
      <c r="J57" s="57">
        <v>412.563861</v>
      </c>
      <c r="K57" s="57"/>
      <c r="L57" s="57"/>
      <c r="M57" s="57"/>
      <c r="N57" s="84">
        <f t="shared" si="13"/>
        <v>58451.73335800001</v>
      </c>
      <c r="O57" s="81">
        <v>-9508.089263999998</v>
      </c>
      <c r="P57" s="87">
        <f t="shared" si="9"/>
        <v>48943.64409400002</v>
      </c>
      <c r="Q57" s="10"/>
      <c r="R57" s="107">
        <f t="shared" si="10"/>
        <v>48943.64409400002</v>
      </c>
      <c r="S57" s="87">
        <f t="shared" si="12"/>
        <v>3.0908521688664363</v>
      </c>
    </row>
    <row r="58" spans="1:19" ht="16.5" customHeight="1">
      <c r="A58" s="112"/>
      <c r="B58" s="113" t="s">
        <v>96</v>
      </c>
      <c r="C58" s="115">
        <v>5835.804</v>
      </c>
      <c r="D58" s="57">
        <v>2996.965</v>
      </c>
      <c r="E58" s="88">
        <v>2.582</v>
      </c>
      <c r="F58" s="88">
        <v>20.43</v>
      </c>
      <c r="G58" s="88">
        <v>1.914</v>
      </c>
      <c r="H58" s="88"/>
      <c r="I58" s="57">
        <v>1185.311</v>
      </c>
      <c r="J58" s="57">
        <v>0</v>
      </c>
      <c r="K58" s="57"/>
      <c r="L58" s="57">
        <v>2.06251</v>
      </c>
      <c r="M58" s="57">
        <v>31.027</v>
      </c>
      <c r="N58" s="84">
        <f>SUM(C58:M58)</f>
        <v>10076.095510000001</v>
      </c>
      <c r="O58" s="94">
        <v>-1007.06251</v>
      </c>
      <c r="P58" s="87">
        <f t="shared" si="9"/>
        <v>9069.033000000001</v>
      </c>
      <c r="Q58" s="10"/>
      <c r="R58" s="107">
        <f t="shared" si="10"/>
        <v>9069.033000000001</v>
      </c>
      <c r="S58" s="87">
        <f t="shared" si="12"/>
        <v>0.5727207451847175</v>
      </c>
    </row>
    <row r="59" spans="1:19" ht="52.5" customHeight="1">
      <c r="A59" s="112"/>
      <c r="B59" s="119" t="s">
        <v>97</v>
      </c>
      <c r="C59" s="115">
        <v>1201.875</v>
      </c>
      <c r="D59" s="57">
        <v>234.34300000000002</v>
      </c>
      <c r="E59" s="88">
        <v>21.785</v>
      </c>
      <c r="F59" s="88">
        <v>0.226</v>
      </c>
      <c r="G59" s="88"/>
      <c r="H59" s="88"/>
      <c r="I59" s="57">
        <v>5.953</v>
      </c>
      <c r="J59" s="57"/>
      <c r="K59" s="57"/>
      <c r="L59" s="57"/>
      <c r="M59" s="57"/>
      <c r="N59" s="84">
        <f>SUM(C59:M59)</f>
        <v>1464.1820000000002</v>
      </c>
      <c r="O59" s="94">
        <v>-204.753</v>
      </c>
      <c r="P59" s="87">
        <f>N59+O59</f>
        <v>1259.4290000000003</v>
      </c>
      <c r="Q59" s="10"/>
      <c r="R59" s="107">
        <f t="shared" si="10"/>
        <v>1259.4290000000003</v>
      </c>
      <c r="S59" s="87">
        <f>R59/$R$11*100</f>
        <v>0.07953451215661511</v>
      </c>
    </row>
    <row r="60" spans="1:19" ht="33" customHeight="1">
      <c r="A60" s="112"/>
      <c r="B60" s="119" t="s">
        <v>98</v>
      </c>
      <c r="C60" s="115">
        <v>2566.726</v>
      </c>
      <c r="D60" s="57">
        <v>528.147</v>
      </c>
      <c r="E60" s="88"/>
      <c r="F60" s="88"/>
      <c r="G60" s="88"/>
      <c r="H60" s="88"/>
      <c r="I60" s="57">
        <v>73.827</v>
      </c>
      <c r="J60" s="57"/>
      <c r="K60" s="57"/>
      <c r="L60" s="57">
        <v>1684.70852</v>
      </c>
      <c r="M60" s="57"/>
      <c r="N60" s="84">
        <f>SUM(C60:M60)</f>
        <v>4853.40852</v>
      </c>
      <c r="O60" s="94">
        <v>-2482.80446</v>
      </c>
      <c r="P60" s="87">
        <f t="shared" si="9"/>
        <v>2370.60406</v>
      </c>
      <c r="Q60" s="10"/>
      <c r="R60" s="107">
        <f t="shared" si="10"/>
        <v>2370.60406</v>
      </c>
      <c r="S60" s="87">
        <f>R60/$R$11*100</f>
        <v>0.1497066030944111</v>
      </c>
    </row>
    <row r="61" spans="1:19" s="10" customFormat="1" ht="39" customHeight="1">
      <c r="A61" s="120"/>
      <c r="B61" s="121" t="s">
        <v>99</v>
      </c>
      <c r="C61" s="115">
        <v>635.179</v>
      </c>
      <c r="D61" s="57">
        <v>0</v>
      </c>
      <c r="E61" s="88"/>
      <c r="F61" s="88"/>
      <c r="G61" s="88"/>
      <c r="H61" s="88"/>
      <c r="I61" s="57">
        <v>155.001</v>
      </c>
      <c r="J61" s="87">
        <v>0</v>
      </c>
      <c r="K61" s="87"/>
      <c r="L61" s="57"/>
      <c r="M61" s="57"/>
      <c r="N61" s="84">
        <f t="shared" si="13"/>
        <v>790.18</v>
      </c>
      <c r="O61" s="94">
        <v>-68.61976</v>
      </c>
      <c r="P61" s="87">
        <f t="shared" si="9"/>
        <v>721.5602399999999</v>
      </c>
      <c r="R61" s="107">
        <f t="shared" si="10"/>
        <v>721.5602399999999</v>
      </c>
      <c r="S61" s="87">
        <f t="shared" si="12"/>
        <v>0.04556742911272497</v>
      </c>
    </row>
    <row r="62" spans="1:19" ht="19.5" customHeight="1">
      <c r="A62" s="112"/>
      <c r="B62" s="111" t="s">
        <v>100</v>
      </c>
      <c r="C62" s="87">
        <f>SUM(C63:C64)</f>
        <v>7122.657</v>
      </c>
      <c r="D62" s="87">
        <f>D63+D64</f>
        <v>15977.619</v>
      </c>
      <c r="E62" s="89">
        <f aca="true" t="shared" si="14" ref="E62:M62">E63+E64</f>
        <v>18.471</v>
      </c>
      <c r="F62" s="89">
        <f t="shared" si="14"/>
        <v>4.435</v>
      </c>
      <c r="G62" s="89">
        <f t="shared" si="14"/>
        <v>2.957</v>
      </c>
      <c r="H62" s="89">
        <f t="shared" si="14"/>
        <v>0</v>
      </c>
      <c r="I62" s="87">
        <f>I63+I64</f>
        <v>2122.133</v>
      </c>
      <c r="J62" s="87">
        <f t="shared" si="14"/>
        <v>0</v>
      </c>
      <c r="K62" s="57">
        <f t="shared" si="14"/>
        <v>0</v>
      </c>
      <c r="L62" s="87">
        <f t="shared" si="14"/>
        <v>7436.0379900000025</v>
      </c>
      <c r="M62" s="87">
        <f t="shared" si="14"/>
        <v>0</v>
      </c>
      <c r="N62" s="84">
        <f t="shared" si="13"/>
        <v>32684.30999000001</v>
      </c>
      <c r="O62" s="87">
        <f>O63+O64</f>
        <v>-44.31124</v>
      </c>
      <c r="P62" s="87">
        <f t="shared" si="9"/>
        <v>32639.99875000001</v>
      </c>
      <c r="Q62" s="81">
        <f>Q63+Q64</f>
        <v>-63.258</v>
      </c>
      <c r="R62" s="107">
        <f>P62+Q62</f>
        <v>32576.740750000008</v>
      </c>
      <c r="S62" s="87">
        <f t="shared" si="12"/>
        <v>2.0572618092832338</v>
      </c>
    </row>
    <row r="63" spans="1:19" ht="19.5" customHeight="1">
      <c r="A63" s="112"/>
      <c r="B63" s="122" t="s">
        <v>101</v>
      </c>
      <c r="C63" s="57">
        <v>6948.131</v>
      </c>
      <c r="D63" s="115">
        <v>15515.221000000001</v>
      </c>
      <c r="E63" s="88">
        <v>18.471</v>
      </c>
      <c r="F63" s="88">
        <v>4.435</v>
      </c>
      <c r="G63" s="88">
        <v>2.957</v>
      </c>
      <c r="H63" s="88"/>
      <c r="I63" s="57">
        <v>2122.133</v>
      </c>
      <c r="J63" s="57"/>
      <c r="K63" s="87">
        <v>0</v>
      </c>
      <c r="L63" s="115">
        <v>7436.0379900000025</v>
      </c>
      <c r="M63" s="115"/>
      <c r="N63" s="84">
        <f t="shared" si="13"/>
        <v>32047.38599000001</v>
      </c>
      <c r="O63" s="87">
        <v>-44.31124</v>
      </c>
      <c r="P63" s="87">
        <f t="shared" si="9"/>
        <v>32003.07475000001</v>
      </c>
      <c r="Q63" s="10"/>
      <c r="R63" s="107">
        <f t="shared" si="10"/>
        <v>32003.07475000001</v>
      </c>
      <c r="S63" s="87">
        <f>R63/$R$11*100</f>
        <v>2.021034085885697</v>
      </c>
    </row>
    <row r="64" spans="1:19" ht="19.5" customHeight="1">
      <c r="A64" s="112"/>
      <c r="B64" s="122" t="s">
        <v>102</v>
      </c>
      <c r="C64" s="115">
        <v>174.526</v>
      </c>
      <c r="D64" s="115">
        <v>462.39799999999997</v>
      </c>
      <c r="E64" s="118"/>
      <c r="F64" s="118">
        <v>0</v>
      </c>
      <c r="G64" s="118"/>
      <c r="H64" s="118"/>
      <c r="I64" s="57">
        <v>0</v>
      </c>
      <c r="J64" s="87"/>
      <c r="K64" s="87"/>
      <c r="L64" s="115"/>
      <c r="M64" s="115"/>
      <c r="N64" s="84">
        <f t="shared" si="13"/>
        <v>636.924</v>
      </c>
      <c r="O64" s="81"/>
      <c r="P64" s="87">
        <f t="shared" si="9"/>
        <v>636.924</v>
      </c>
      <c r="Q64" s="10">
        <v>-63.258</v>
      </c>
      <c r="R64" s="107">
        <f t="shared" si="10"/>
        <v>573.6659999999999</v>
      </c>
      <c r="S64" s="87">
        <f t="shared" si="12"/>
        <v>0.0362277233975371</v>
      </c>
    </row>
    <row r="65" spans="1:19" ht="23.25" customHeight="1">
      <c r="A65" s="112"/>
      <c r="B65" s="111" t="s">
        <v>80</v>
      </c>
      <c r="C65" s="107">
        <f>C66+C67</f>
        <v>1155.061</v>
      </c>
      <c r="D65" s="107">
        <f>D66+D67</f>
        <v>2582.496</v>
      </c>
      <c r="E65" s="107">
        <f>E66+E67</f>
        <v>0</v>
      </c>
      <c r="F65" s="107">
        <f>F66+F67</f>
        <v>0</v>
      </c>
      <c r="G65" s="107">
        <f>G66+G67</f>
        <v>0</v>
      </c>
      <c r="H65" s="118"/>
      <c r="I65" s="107">
        <f>I66+I67</f>
        <v>0.022</v>
      </c>
      <c r="J65" s="87"/>
      <c r="K65" s="87">
        <f>K66+K67</f>
        <v>0</v>
      </c>
      <c r="L65" s="107">
        <f>L66+L67</f>
        <v>68.92551</v>
      </c>
      <c r="M65" s="107">
        <f>M66+M67</f>
        <v>825.483</v>
      </c>
      <c r="N65" s="84">
        <f t="shared" si="13"/>
        <v>4631.98751</v>
      </c>
      <c r="O65" s="107">
        <f>O66+O67</f>
        <v>-68.92551</v>
      </c>
      <c r="P65" s="87">
        <f t="shared" si="9"/>
        <v>4563.062</v>
      </c>
      <c r="Q65" s="107">
        <f>Q66+Q67</f>
        <v>-4563.062</v>
      </c>
      <c r="R65" s="107">
        <f t="shared" si="10"/>
        <v>0</v>
      </c>
      <c r="S65" s="87">
        <f t="shared" si="12"/>
        <v>0</v>
      </c>
    </row>
    <row r="66" spans="1:19" ht="15">
      <c r="A66" s="112"/>
      <c r="B66" s="123" t="s">
        <v>103</v>
      </c>
      <c r="C66" s="115">
        <v>0</v>
      </c>
      <c r="D66" s="115">
        <v>0</v>
      </c>
      <c r="E66" s="118">
        <v>0</v>
      </c>
      <c r="F66" s="118">
        <v>0</v>
      </c>
      <c r="G66" s="118"/>
      <c r="H66" s="118">
        <v>0</v>
      </c>
      <c r="I66" s="115"/>
      <c r="J66" s="87"/>
      <c r="K66" s="87"/>
      <c r="L66" s="115"/>
      <c r="M66" s="115">
        <v>184.055</v>
      </c>
      <c r="N66" s="84">
        <f t="shared" si="13"/>
        <v>184.055</v>
      </c>
      <c r="O66" s="10"/>
      <c r="P66" s="87">
        <f t="shared" si="9"/>
        <v>184.055</v>
      </c>
      <c r="Q66" s="10">
        <f>-P66</f>
        <v>-184.055</v>
      </c>
      <c r="R66" s="107"/>
      <c r="S66" s="87">
        <f t="shared" si="12"/>
        <v>0</v>
      </c>
    </row>
    <row r="67" spans="1:19" ht="19.5" customHeight="1">
      <c r="A67" s="112"/>
      <c r="B67" s="123" t="s">
        <v>104</v>
      </c>
      <c r="C67" s="115">
        <v>1155.061</v>
      </c>
      <c r="D67" s="115">
        <v>2582.496</v>
      </c>
      <c r="E67" s="118">
        <v>0</v>
      </c>
      <c r="F67" s="118">
        <v>0</v>
      </c>
      <c r="G67" s="118"/>
      <c r="H67" s="118">
        <v>0</v>
      </c>
      <c r="I67" s="115">
        <v>0.022</v>
      </c>
      <c r="J67" s="87"/>
      <c r="K67" s="87"/>
      <c r="L67" s="115">
        <v>68.92551</v>
      </c>
      <c r="M67" s="115">
        <v>641.428</v>
      </c>
      <c r="N67" s="84">
        <f t="shared" si="13"/>
        <v>4447.93251</v>
      </c>
      <c r="O67" s="94">
        <v>-68.92551</v>
      </c>
      <c r="P67" s="87">
        <f t="shared" si="9"/>
        <v>4379.007</v>
      </c>
      <c r="Q67" s="10">
        <f>-P67</f>
        <v>-4379.007</v>
      </c>
      <c r="R67" s="107">
        <f t="shared" si="10"/>
        <v>0</v>
      </c>
      <c r="S67" s="87">
        <f t="shared" si="12"/>
        <v>0</v>
      </c>
    </row>
    <row r="68" spans="1:19" ht="34.5" customHeight="1">
      <c r="A68" s="112"/>
      <c r="B68" s="124" t="s">
        <v>105</v>
      </c>
      <c r="C68" s="115">
        <v>-1209.247</v>
      </c>
      <c r="D68" s="115">
        <v>-403.098525</v>
      </c>
      <c r="E68" s="118">
        <v>-11.01</v>
      </c>
      <c r="F68" s="118">
        <v>-14.969</v>
      </c>
      <c r="G68" s="118">
        <v>-53.725</v>
      </c>
      <c r="H68" s="118"/>
      <c r="I68" s="118">
        <v>-92.007</v>
      </c>
      <c r="J68" s="118">
        <v>-0.002608</v>
      </c>
      <c r="K68" s="115"/>
      <c r="L68" s="115"/>
      <c r="M68" s="115"/>
      <c r="N68" s="84">
        <f t="shared" si="13"/>
        <v>-1784.0591330000002</v>
      </c>
      <c r="O68" s="10"/>
      <c r="P68" s="87">
        <f t="shared" si="9"/>
        <v>-1784.0591330000002</v>
      </c>
      <c r="Q68" s="10"/>
      <c r="R68" s="107">
        <f t="shared" si="10"/>
        <v>-1784.0591330000002</v>
      </c>
      <c r="S68" s="87">
        <f t="shared" si="12"/>
        <v>-0.11266555939374805</v>
      </c>
    </row>
    <row r="69" spans="2:19" ht="12" customHeight="1">
      <c r="B69" s="124"/>
      <c r="C69" s="115"/>
      <c r="D69" s="115"/>
      <c r="E69" s="118"/>
      <c r="F69" s="118"/>
      <c r="G69" s="118"/>
      <c r="H69" s="118"/>
      <c r="I69" s="7"/>
      <c r="J69" s="87"/>
      <c r="K69" s="115"/>
      <c r="L69" s="115"/>
      <c r="M69" s="115"/>
      <c r="N69" s="84">
        <f t="shared" si="13"/>
        <v>0</v>
      </c>
      <c r="O69" s="10"/>
      <c r="P69" s="87"/>
      <c r="Q69" s="10"/>
      <c r="R69" s="107"/>
      <c r="S69" s="87"/>
    </row>
    <row r="70" spans="2:19" ht="34.5" customHeight="1" thickBot="1">
      <c r="B70" s="125" t="s">
        <v>106</v>
      </c>
      <c r="C70" s="126">
        <f aca="true" t="shared" si="15" ref="C70:M70">C20-C47</f>
        <v>-72123.9437620001</v>
      </c>
      <c r="D70" s="126">
        <f t="shared" si="15"/>
        <v>544.509910000008</v>
      </c>
      <c r="E70" s="127">
        <f t="shared" si="15"/>
        <v>-4159.3520000000135</v>
      </c>
      <c r="F70" s="127">
        <f t="shared" si="15"/>
        <v>1198.0770000000005</v>
      </c>
      <c r="G70" s="127">
        <f t="shared" si="15"/>
        <v>-3733.424999999981</v>
      </c>
      <c r="H70" s="127">
        <f t="shared" si="15"/>
        <v>0</v>
      </c>
      <c r="I70" s="126">
        <f t="shared" si="15"/>
        <v>2278.6169999999984</v>
      </c>
      <c r="J70" s="126">
        <f t="shared" si="15"/>
        <v>20.23585700000001</v>
      </c>
      <c r="K70" s="126">
        <f t="shared" si="15"/>
        <v>76.49689328000011</v>
      </c>
      <c r="L70" s="126">
        <f t="shared" si="15"/>
        <v>21.38401999999769</v>
      </c>
      <c r="M70" s="126">
        <f t="shared" si="15"/>
        <v>-412.65500000000003</v>
      </c>
      <c r="N70" s="128">
        <f>SUM(C70:M70)</f>
        <v>-76290.05508172009</v>
      </c>
      <c r="O70" s="126">
        <f>O20-O47</f>
        <v>0</v>
      </c>
      <c r="P70" s="126">
        <f>P20-P47</f>
        <v>-76290.05508172011</v>
      </c>
      <c r="Q70" s="126">
        <f>Q20-Q47</f>
        <v>2742.0949999999993</v>
      </c>
      <c r="R70" s="126">
        <f>R20-R47</f>
        <v>-73547.96008172014</v>
      </c>
      <c r="S70" s="129">
        <f>R70/$R$11*100</f>
        <v>-4.644645410907492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2023-12-21T11:04:30Z</cp:lastPrinted>
  <dcterms:created xsi:type="dcterms:W3CDTF">2023-12-21T10:59:31Z</dcterms:created>
  <dcterms:modified xsi:type="dcterms:W3CDTF">2023-12-21T15:43:50Z</dcterms:modified>
  <cp:category/>
  <cp:version/>
  <cp:contentType/>
  <cp:contentStatus/>
</cp:coreProperties>
</file>