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7874416\Desktop\Informare site MF\2023\"/>
    </mc:Choice>
  </mc:AlternateContent>
  <xr:revisionPtr revIDLastSave="0" documentId="13_ncr:1_{EFA8A951-A902-4A6F-B0F7-10AEDE1855FA}" xr6:coauthVersionLast="36" xr6:coauthVersionMax="36" xr10:uidLastSave="{00000000-0000-0000-0000-000000000000}"/>
  <bookViews>
    <workbookView xWindow="-105" yWindow="-105" windowWidth="21810" windowHeight="13890" tabRatio="512" xr2:uid="{00000000-000D-0000-FFFF-FFFF00000000}"/>
  </bookViews>
  <sheets>
    <sheet name="A1_AD" sheetId="2" r:id="rId1"/>
    <sheet name="Proiecte" sheetId="10" state="hidden" r:id="rId2"/>
    <sheet name="Pivot CB" sheetId="5" state="hidden" r:id="rId3"/>
    <sheet name="Pivot CA" sheetId="6" state="hidden" r:id="rId4"/>
    <sheet name="Pivot_Leveling" sheetId="8" state="hidden" r:id="rId5"/>
    <sheet name="Leveling" sheetId="9" state="hidden" r:id="rId6"/>
  </sheets>
  <definedNames>
    <definedName name="_xlcn.WorksheetConnection_2018_07_16_PAAP_electronic_APROBAT_OPC.xlsxCoduri_bugetare" hidden="1">Coduri_bugetare</definedName>
    <definedName name="_xlcn.WorksheetConnection_2018_07_16_PAAP_electronic_APROBAT_OPC.xlsxDisponibil" hidden="1">Disponibil</definedName>
    <definedName name="_xlcn.WorksheetConnection_2018_07_16_PAAP_electronic_APROBAT_OPC.xlsxTabel_A8_AD" hidden="1">Tabel_A1_AD[]</definedName>
    <definedName name="_xlcn.WorksheetConnection_2018_07_16_PAAP_electronic_APROBAT_OPC.xlsxTabel_A9_Ex_L98" hidden="1">Tabel_A2_Ex_L98</definedName>
    <definedName name="_xlcn.WorksheetConnection_2018_07_16_PAAP_electronic_APROBAT_OPC.xlsxTabel_PAAP2018" hidden="1">Tabel_PAAP2019</definedName>
    <definedName name="_xlcn.WorksheetConnection_2018_11_08_PAAP_electronic_lucru.xlsxInvestitii" hidden="1">Investitii</definedName>
    <definedName name="_xlcn.WorksheetConnection_2019_01_15_PAAP_2019_forma_initiala_electronic_lucru.xlsxResponsabil_achizitie" hidden="1">Responsabil_achizitie</definedName>
    <definedName name="_xlcn.WorksheetConnection_2019_01_15_PAAP_2019_forma_initiala_electronic_lucru.xlsxStatus_lucrare" hidden="1">Status_lucrare</definedName>
    <definedName name="_xlcn.WorksheetConnection_2019_01_15_PAAP_2019_forma_initiala_electronic_lucru.xlsxTipul_Procedurii" hidden="1">Tipul_Procedurii</definedName>
    <definedName name="_xlcn.WorksheetConnection_2019_03_25_PAAP_2019_forma_initiala_electronic_lucru_V14_cu_Proiecte.xlsxTabel_Proiecte" hidden="1">Tabel_Proiecte[]</definedName>
    <definedName name="_xlcn.WorksheetConnection_2020_01_20_PAAP_2020_electronic_lucru_VX.Y.xlsxTrimestrializare" hidden="1">Trimestrializare</definedName>
    <definedName name="art_buget">#REF!</definedName>
    <definedName name="CPV_principal" localSheetId="0">A1_AD!$C$24</definedName>
    <definedName name="dir_solicitanta">#REF!</definedName>
    <definedName name="_xlnm.Print_Titles" localSheetId="0">A1_AD!$7:$7</definedName>
    <definedName name="_xlnm.Print_Titles" localSheetId="1">Proiecte!$8:$8</definedName>
    <definedName name="mod_derulare">#REF!</definedName>
    <definedName name="necesit_AD">#REF!</definedName>
    <definedName name="Proiecte">#REF!</definedName>
    <definedName name="responsabil_achiz">#REF!</definedName>
    <definedName name="status_achiz">#REF!</definedName>
    <definedName name="tip_derulare">#REF!</definedName>
    <definedName name="tip_procedura">#REF!</definedName>
    <definedName name="VA_cu_TVA" localSheetId="0">A1_AD!#REF!</definedName>
    <definedName name="VA_fara_TVA" localSheetId="0">A1_AD!$E$9</definedName>
    <definedName name="VEA_fara_TVA" localSheetId="0">A1_AD!#REF!</definedName>
    <definedName name="_xlnm.Print_Area" localSheetId="0">A1_AD!$A$1:$J$116</definedName>
    <definedName name="_xlnm.Print_Area" localSheetId="1">Proiecte!$A$1:$M$65</definedName>
  </definedNames>
  <calcPr calcId="191029"/>
  <pivotCaches>
    <pivotCache cacheId="0" r:id="rId7"/>
    <pivotCache cacheId="1" r:id="rId8"/>
    <pivotCache cacheId="2" r:id="rId9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rimestrializare" name="Trimestrializare" connection="WorksheetConnection_2020_01_20_PAAP_2020_electronic_lucru_VX.Y.xlsx!Trimestrializare"/>
          <x15:modelTable id="Tabel_Proiecte" name="Tabel_Proiecte" connection="WorksheetConnection_2019_03_25_PAAP_2019_forma_initiala_electronic_lucru_V14_cu_Proiecte.xlsx!Tabel_Proiecte"/>
          <x15:modelTable id="Tipul_Procedurii" name="Tipul_Procedurii" connection="WorksheetConnection_2019_01_15_PAAP_2019_forma_initiala_electronic_lucru.xlsx!Tipul_Procedurii"/>
          <x15:modelTable id="Status_lucrare" name="Status_lucrare" connection="WorksheetConnection_2019_01_15_PAAP_2019_forma_initiala_electronic_lucru.xlsx!Status_lucrare"/>
          <x15:modelTable id="Responsabil_achizitie" name="Responsabil_achizitie" connection="WorksheetConnection_2019_01_15_PAAP_2019_forma_initiala_electronic_lucru.xlsx!Responsabil_achizitie"/>
          <x15:modelTable id="Investitii" name="Investitii" connection="WorksheetConnection_2018_11_08_PAAP_electronic_lucru.xlsx!Investitii"/>
          <x15:modelTable id="Tabel_PAAP2018" name="Tabel_PAAP2018" connection="WorksheetConnection_2018_07_16_PAAP_electronic_APROBAT_OPC.xlsx!Tabel_PAAP2018"/>
          <x15:modelTable id="Tabel_A9_Ex_L98" name="Tabel_A9_Ex_L98" connection="WorksheetConnection_2018_07_16_PAAP_electronic_APROBAT_OPC.xlsx!Tabel_A9_Ex_L98"/>
          <x15:modelTable id="Tabel_A8_AD" name="Tabel_A8_AD" connection="WorksheetConnection_2018_07_16_PAAP_electronic_APROBAT_OPC.xlsx!Tabel_A8_AD"/>
          <x15:modelTable id="Disponibil" name="Disponibil" connection="WorksheetConnection_2018_07_16_PAAP_electronic_APROBAT_OPC.xlsx!Disponibil"/>
          <x15:modelTable id="Coduri_bugetare" name="Coduri_bugetare" connection="WorksheetConnection_2018_07_16_PAAP_electronic_APROBAT_OPC.xlsx!Coduri_bugetare"/>
        </x15:modelTables>
        <x15:modelRelationships>
          <x15:modelRelationship fromTable="Tabel_PAAP2018" fromColumn="Articol Bugetar" toTable="Coduri_bugetare" toColumn="Cod bugetar"/>
          <x15:modelRelationship fromTable="Tabel_PAAP2018" fromColumn="Pus disponibil" toTable="Disponibil" toColumn="Disponibil"/>
          <x15:modelRelationship fromTable="Tabel_PAAP2018" fromColumn="Trimestru" toTable="Investitii" toColumn="Investitii"/>
          <x15:modelRelationship fromTable="Tabel_PAAP2018" fromColumn="Responsabil" toTable="Responsabil_achizitie" toColumn="Responsabil achizitie"/>
          <x15:modelRelationship fromTable="Tabel_PAAP2018" fromColumn="Tip procedura" toTable="Tipul_Procedurii" toColumn="Procedura"/>
          <x15:modelRelationship fromTable="Tabel_PAAP2018" fromColumn="Stare" toTable="Status_lucrare" toColumn="Status"/>
          <x15:modelRelationship fromTable="Tabel_PAAP2018" fromColumn="Trimestru" toTable="Trimestrializare" toColumn="Trimestrializare"/>
          <x15:modelRelationship fromTable="Tabel_A8_AD" fromColumn="Articol Bugetar" toTable="Coduri_bugetare" toColumn="Cod bugetar"/>
          <x15:modelRelationship fromTable="Tabel_A8_AD" fromColumn="Pus disponibil" toTable="Disponibil" toColumn="Disponibil"/>
          <x15:modelRelationship fromTable="Tabel_A8_AD" fromColumn="Trimestru" toTable="Investitii" toColumn="Investitii"/>
          <x15:modelRelationship fromTable="Tabel_A8_AD" fromColumn="Responsabil" toTable="Responsabil_achizitie" toColumn="Responsabil achizitie"/>
          <x15:modelRelationship fromTable="Tabel_A8_AD" fromColumn="Tip AD" toTable="Tipul_Procedurii" toColumn="Procedura"/>
          <x15:modelRelationship fromTable="Tabel_A8_AD" fromColumn="Stare" toTable="Status_lucrare" toColumn="Status"/>
          <x15:modelRelationship fromTable="Tabel_A8_AD" fromColumn="Trimestru" toTable="Trimestrializare" toColumn="Trimestrializare"/>
          <x15:modelRelationship fromTable="Tabel_A9_Ex_L98" fromColumn="Articol Bugetar" toTable="Coduri_bugetare" toColumn="Cod bugetar"/>
          <x15:modelRelationship fromTable="Tabel_A9_Ex_L98" fromColumn="Pus disponibil" toTable="Disponibil" toColumn="Disponibil"/>
          <x15:modelRelationship fromTable="Tabel_A9_Ex_L98" fromColumn="Trimestru" toTable="Investitii" toColumn="Investitii"/>
          <x15:modelRelationship fromTable="Tabel_A9_Ex_L98" fromColumn="Responsabil" toTable="Responsabil_achizitie" toColumn="Responsabil achizitie"/>
          <x15:modelRelationship fromTable="Tabel_A9_Ex_L98" fromColumn="Tip procedura" toTable="Tipul_Procedurii" toColumn="Procedura"/>
          <x15:modelRelationship fromTable="Tabel_A9_Ex_L98" fromColumn="Stare" toTable="Status_lucrare" toColumn="Status"/>
          <x15:modelRelationship fromTable="Tabel_A9_Ex_L98" fromColumn="Trimestru" toTable="Trimestrializare" toColumn="Trimestrializare"/>
          <x15:modelRelationship fromTable="Tabel_Proiecte" fromColumn="Tip procedura" toTable="Tipul_Procedurii" toColumn="Procedura"/>
          <x15:modelRelationship fromTable="Tabel_Proiecte" fromColumn="Responsabil" toTable="Responsabil_achizitie" toColumn="Responsabil achizitie"/>
          <x15:modelRelationship fromTable="Tabel_Proiecte" fromColumn="Stare" toTable="Status_lucrare" toColumn="Status"/>
        </x15:modelRelationships>
      </x15:dataModel>
    </ext>
  </extLst>
</workbook>
</file>

<file path=xl/calcChain.xml><?xml version="1.0" encoding="utf-8"?>
<calcChain xmlns="http://schemas.openxmlformats.org/spreadsheetml/2006/main">
  <c r="E113" i="2" l="1"/>
  <c r="E114" i="2"/>
  <c r="E112" i="2" l="1"/>
  <c r="E110" i="2" l="1"/>
  <c r="E109" i="2" l="1"/>
  <c r="E107" i="2" l="1"/>
  <c r="E108" i="2"/>
  <c r="E106" i="2" l="1"/>
  <c r="E105" i="2"/>
  <c r="E104" i="2" l="1"/>
  <c r="E103" i="2" l="1"/>
  <c r="E102" i="2" l="1"/>
  <c r="E101" i="2" l="1"/>
  <c r="E100" i="2" l="1"/>
  <c r="E99" i="2" l="1"/>
  <c r="E98" i="2" l="1"/>
  <c r="E97" i="2" l="1"/>
  <c r="E96" i="2" l="1"/>
  <c r="E95" i="2" l="1"/>
  <c r="E94" i="2"/>
  <c r="E93" i="2" l="1"/>
  <c r="E92" i="2" l="1"/>
  <c r="E12" i="2"/>
  <c r="E91" i="2" l="1"/>
  <c r="E89" i="2" l="1"/>
  <c r="D81" i="2" l="1"/>
  <c r="E28" i="2" l="1"/>
  <c r="E27" i="2"/>
  <c r="E87" i="2" l="1"/>
  <c r="E86" i="2" l="1"/>
  <c r="E61" i="2" l="1"/>
  <c r="E60" i="2"/>
  <c r="E53" i="2"/>
  <c r="E19" i="2"/>
  <c r="E29" i="2"/>
  <c r="E84" i="2"/>
  <c r="E85" i="2"/>
  <c r="E83" i="2" l="1"/>
  <c r="E82" i="2" l="1"/>
  <c r="E81" i="2"/>
  <c r="E79" i="2" l="1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49" i="2" l="1"/>
  <c r="E50" i="2"/>
  <c r="E42" i="2" l="1"/>
  <c r="E43" i="2"/>
  <c r="E44" i="2"/>
  <c r="E45" i="2"/>
  <c r="E17" i="2" l="1"/>
  <c r="E39" i="2" l="1"/>
  <c r="E40" i="2"/>
  <c r="E41" i="2"/>
  <c r="D11" i="10" l="1"/>
  <c r="D13" i="10"/>
  <c r="D17" i="10"/>
  <c r="E26" i="10"/>
  <c r="F26" i="10"/>
  <c r="D2" i="5"/>
  <c r="L4" i="9" l="1"/>
  <c r="M19" i="9" l="1"/>
  <c r="L22" i="9" l="1"/>
  <c r="E51" i="10" l="1"/>
  <c r="D51" i="10"/>
  <c r="G3" i="9"/>
  <c r="E10" i="9"/>
  <c r="B8" i="9"/>
  <c r="C10" i="9"/>
  <c r="G11" i="9"/>
  <c r="I7" i="9"/>
  <c r="F5" i="9"/>
  <c r="G7" i="9"/>
  <c r="E14" i="9"/>
  <c r="E4" i="9"/>
  <c r="I6" i="9"/>
  <c r="I11" i="9"/>
  <c r="C5" i="9"/>
  <c r="C4" i="9"/>
  <c r="J11" i="9"/>
  <c r="G15" i="9"/>
  <c r="J6" i="9"/>
  <c r="K6" i="9"/>
  <c r="I13" i="9"/>
  <c r="H12" i="9"/>
  <c r="I5" i="9"/>
  <c r="F13" i="9"/>
  <c r="F6" i="9"/>
  <c r="B4" i="9"/>
  <c r="L5" i="9"/>
  <c r="K3" i="9"/>
  <c r="H13" i="9"/>
  <c r="L13" i="9"/>
  <c r="K13" i="9"/>
  <c r="E8" i="9"/>
  <c r="K9" i="9"/>
  <c r="B5" i="9"/>
  <c r="F3" i="9"/>
  <c r="D5" i="9"/>
  <c r="G4" i="9"/>
  <c r="F15" i="9"/>
  <c r="K11" i="9"/>
  <c r="J13" i="9"/>
  <c r="F9" i="9"/>
  <c r="F8" i="9"/>
  <c r="F4" i="9"/>
  <c r="J3" i="9"/>
  <c r="B14" i="9"/>
  <c r="C7" i="9"/>
  <c r="F11" i="9"/>
  <c r="L9" i="9"/>
  <c r="G5" i="9"/>
  <c r="H14" i="9"/>
  <c r="B9" i="9"/>
  <c r="K12" i="9"/>
  <c r="H8" i="9"/>
  <c r="I12" i="9"/>
  <c r="J8" i="9"/>
  <c r="E6" i="9"/>
  <c r="I3" i="9"/>
  <c r="I4" i="9"/>
  <c r="L8" i="9"/>
  <c r="I15" i="9"/>
  <c r="G14" i="9"/>
  <c r="I14" i="9"/>
  <c r="L11" i="9"/>
  <c r="G9" i="9"/>
  <c r="D10" i="9"/>
  <c r="D3" i="9"/>
  <c r="H6" i="9"/>
  <c r="H4" i="9"/>
  <c r="L7" i="9"/>
  <c r="J10" i="9"/>
  <c r="F7" i="9"/>
  <c r="G12" i="9"/>
  <c r="L14" i="9"/>
  <c r="E7" i="9"/>
  <c r="D15" i="9"/>
  <c r="E15" i="9"/>
  <c r="C11" i="9"/>
  <c r="I10" i="9"/>
  <c r="E12" i="9"/>
  <c r="E3" i="9"/>
  <c r="H10" i="9"/>
  <c r="B10" i="9"/>
  <c r="L6" i="9"/>
  <c r="G13" i="9"/>
  <c r="J14" i="9"/>
  <c r="D12" i="9"/>
  <c r="E13" i="9"/>
  <c r="K7" i="9"/>
  <c r="K8" i="9"/>
  <c r="F10" i="9"/>
  <c r="G6" i="9"/>
  <c r="K4" i="9"/>
  <c r="B11" i="9"/>
  <c r="H15" i="9"/>
  <c r="J7" i="9"/>
  <c r="C9" i="9"/>
  <c r="B6" i="9"/>
  <c r="K5" i="9"/>
  <c r="J15" i="9"/>
  <c r="J5" i="9"/>
  <c r="D9" i="9"/>
  <c r="K15" i="9"/>
  <c r="J4" i="9"/>
  <c r="G10" i="9"/>
  <c r="D6" i="9"/>
  <c r="G8" i="9"/>
  <c r="C6" i="9"/>
  <c r="H5" i="9"/>
  <c r="L12" i="9"/>
  <c r="H11" i="9"/>
  <c r="C14" i="9"/>
  <c r="D4" i="9"/>
  <c r="C3" i="9"/>
  <c r="D7" i="9"/>
  <c r="B13" i="9"/>
  <c r="L10" i="9"/>
  <c r="D11" i="9"/>
  <c r="B12" i="9"/>
  <c r="E5" i="9"/>
  <c r="H9" i="9"/>
  <c r="L3" i="9"/>
  <c r="I8" i="9"/>
  <c r="C13" i="9"/>
  <c r="K10" i="9"/>
  <c r="E9" i="9"/>
  <c r="D14" i="9"/>
  <c r="H7" i="9"/>
  <c r="E11" i="9"/>
  <c r="D13" i="9"/>
  <c r="H3" i="9"/>
  <c r="F12" i="9"/>
  <c r="K14" i="9"/>
  <c r="D8" i="9"/>
  <c r="L15" i="9"/>
  <c r="F14" i="9"/>
  <c r="B15" i="9"/>
  <c r="C15" i="9"/>
  <c r="I9" i="9"/>
  <c r="B3" i="9"/>
  <c r="J9" i="9"/>
  <c r="C12" i="9"/>
  <c r="C8" i="9"/>
  <c r="J12" i="9"/>
  <c r="B7" i="9"/>
  <c r="E33" i="9" l="1"/>
  <c r="L21" i="9"/>
  <c r="L16" i="9"/>
  <c r="J32" i="9"/>
  <c r="H32" i="9"/>
  <c r="J25" i="9"/>
  <c r="M5" i="9"/>
  <c r="H31" i="9"/>
  <c r="J24" i="9"/>
  <c r="F30" i="9"/>
  <c r="J28" i="9"/>
  <c r="E26" i="9"/>
  <c r="H22" i="9"/>
  <c r="M12" i="9"/>
  <c r="E21" i="9"/>
  <c r="E16" i="9"/>
  <c r="M7" i="9"/>
  <c r="E28" i="9"/>
  <c r="C27" i="9"/>
  <c r="E22" i="9"/>
  <c r="H24" i="9"/>
  <c r="G16" i="9"/>
  <c r="M13" i="9"/>
  <c r="F32" i="9"/>
  <c r="M9" i="9"/>
  <c r="C23" i="9"/>
  <c r="C33" i="9"/>
  <c r="C28" i="9"/>
  <c r="M4" i="9"/>
  <c r="C26" i="9"/>
  <c r="E32" i="9"/>
  <c r="M15" i="9"/>
  <c r="H30" i="9"/>
  <c r="J27" i="9"/>
  <c r="F23" i="9"/>
  <c r="L32" i="9"/>
  <c r="E23" i="9"/>
  <c r="E24" i="9"/>
  <c r="M6" i="9"/>
  <c r="H27" i="9"/>
  <c r="F26" i="9"/>
  <c r="L29" i="9"/>
  <c r="H29" i="9"/>
  <c r="I26" i="9"/>
  <c r="H21" i="9"/>
  <c r="H16" i="9"/>
  <c r="F22" i="9"/>
  <c r="C22" i="9"/>
  <c r="H28" i="9"/>
  <c r="C29" i="9"/>
  <c r="C24" i="9"/>
  <c r="F25" i="9"/>
  <c r="L31" i="9"/>
  <c r="J30" i="9"/>
  <c r="H23" i="9"/>
  <c r="E27" i="9"/>
  <c r="M11" i="9"/>
  <c r="M10" i="9"/>
  <c r="L30" i="9"/>
  <c r="C30" i="9"/>
  <c r="L25" i="9"/>
  <c r="L33" i="9"/>
  <c r="F29" i="9"/>
  <c r="E29" i="9"/>
  <c r="M14" i="9"/>
  <c r="G26" i="9"/>
  <c r="F24" i="9"/>
  <c r="F21" i="9"/>
  <c r="F16" i="9"/>
  <c r="F31" i="9"/>
  <c r="J29" i="9"/>
  <c r="J21" i="9"/>
  <c r="J16" i="9"/>
  <c r="J26" i="9"/>
  <c r="E30" i="9"/>
  <c r="B26" i="9"/>
  <c r="M8" i="9"/>
  <c r="F27" i="9"/>
  <c r="K16" i="9"/>
  <c r="J33" i="9"/>
  <c r="H26" i="9"/>
  <c r="J23" i="9"/>
  <c r="F28" i="9"/>
  <c r="L28" i="9"/>
  <c r="J22" i="9"/>
  <c r="E25" i="9"/>
  <c r="L26" i="9"/>
  <c r="C16" i="9"/>
  <c r="C21" i="9"/>
  <c r="C25" i="9"/>
  <c r="L24" i="9"/>
  <c r="J31" i="9"/>
  <c r="H33" i="9"/>
  <c r="L27" i="9"/>
  <c r="E31" i="9"/>
  <c r="K26" i="9"/>
  <c r="L23" i="9"/>
  <c r="D16" i="9"/>
  <c r="C32" i="9"/>
  <c r="H25" i="9"/>
  <c r="C31" i="9"/>
  <c r="I16" i="9"/>
  <c r="M3" i="9"/>
  <c r="B16" i="9"/>
  <c r="F33" i="9"/>
  <c r="D26" i="9"/>
  <c r="C34" i="9" l="1"/>
  <c r="M26" i="9"/>
  <c r="H34" i="9"/>
  <c r="E34" i="9"/>
  <c r="F34" i="9"/>
  <c r="L34" i="9"/>
  <c r="M16" i="9"/>
  <c r="J34" i="9"/>
  <c r="B23" i="9"/>
  <c r="B22" i="9"/>
  <c r="D21" i="9"/>
  <c r="B24" i="9"/>
  <c r="B21" i="9"/>
  <c r="G24" i="9" l="1"/>
  <c r="I28" i="9"/>
  <c r="K33" i="9"/>
  <c r="D30" i="9"/>
  <c r="D29" i="9"/>
  <c r="B29" i="9"/>
  <c r="B27" i="9"/>
  <c r="G32" i="9"/>
  <c r="G30" i="9"/>
  <c r="I23" i="9"/>
  <c r="K21" i="9"/>
  <c r="D22" i="9"/>
  <c r="I25" i="9"/>
  <c r="G28" i="9"/>
  <c r="K22" i="9"/>
  <c r="K25" i="9"/>
  <c r="K24" i="9"/>
  <c r="D25" i="9"/>
  <c r="K28" i="9"/>
  <c r="K30" i="9"/>
  <c r="B25" i="9"/>
  <c r="D27" i="9"/>
  <c r="G31" i="9"/>
  <c r="I22" i="9"/>
  <c r="B31" i="9"/>
  <c r="G21" i="9"/>
  <c r="K32" i="9"/>
  <c r="G25" i="9"/>
  <c r="D28" i="9"/>
  <c r="G22" i="9"/>
  <c r="I33" i="9"/>
  <c r="B32" i="9"/>
  <c r="I31" i="9"/>
  <c r="I21" i="9"/>
  <c r="I27" i="9"/>
  <c r="K27" i="9"/>
  <c r="D32" i="9"/>
  <c r="D23" i="9"/>
  <c r="B30" i="9"/>
  <c r="I29" i="9"/>
  <c r="G27" i="9"/>
  <c r="B33" i="9"/>
  <c r="B28" i="9"/>
  <c r="I30" i="9"/>
  <c r="G33" i="9"/>
  <c r="K23" i="9"/>
  <c r="D33" i="9"/>
  <c r="K29" i="9"/>
  <c r="I32" i="9"/>
  <c r="D31" i="9"/>
  <c r="K31" i="9"/>
  <c r="I24" i="9"/>
  <c r="G23" i="9"/>
  <c r="G29" i="9"/>
  <c r="D24" i="9"/>
  <c r="M24" i="9" l="1"/>
  <c r="M28" i="9"/>
  <c r="M23" i="9"/>
  <c r="M32" i="9"/>
  <c r="M21" i="9"/>
  <c r="M22" i="9"/>
  <c r="M27" i="9"/>
  <c r="M30" i="9"/>
  <c r="M29" i="9"/>
  <c r="M33" i="9"/>
  <c r="M31" i="9"/>
  <c r="M25" i="9"/>
  <c r="B34" i="9"/>
  <c r="I34" i="9"/>
  <c r="G34" i="9"/>
  <c r="K34" i="9"/>
  <c r="D34" i="9"/>
  <c r="M34" i="9" l="1"/>
  <c r="D3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2018_07_16_PAAP_electronic_APROBAT_OPC.xlsx!Coduri_bugetare" type="102" refreshedVersion="6" minRefreshableVersion="5">
    <extLst>
      <ext xmlns:x15="http://schemas.microsoft.com/office/spreadsheetml/2010/11/main" uri="{DE250136-89BD-433C-8126-D09CA5730AF9}">
        <x15:connection id="Coduri_bugetare">
          <x15:rangePr sourceName="_xlcn.WorksheetConnection_2018_07_16_PAAP_electronic_APROBAT_OPC.xlsxCoduri_bugetare"/>
        </x15:connection>
      </ext>
    </extLst>
  </connection>
  <connection id="3" xr16:uid="{00000000-0015-0000-FFFF-FFFF02000000}" name="WorksheetConnection_2018_07_16_PAAP_electronic_APROBAT_OPC.xlsx!Disponibil" type="102" refreshedVersion="6" minRefreshableVersion="5">
    <extLst>
      <ext xmlns:x15="http://schemas.microsoft.com/office/spreadsheetml/2010/11/main" uri="{DE250136-89BD-433C-8126-D09CA5730AF9}">
        <x15:connection id="Disponibil">
          <x15:rangePr sourceName="_xlcn.WorksheetConnection_2018_07_16_PAAP_electronic_APROBAT_OPC.xlsxDisponibil"/>
        </x15:connection>
      </ext>
    </extLst>
  </connection>
  <connection id="4" xr16:uid="{00000000-0015-0000-FFFF-FFFF03000000}" name="WorksheetConnection_2018_07_16_PAAP_electronic_APROBAT_OPC.xlsx!Tabel_A8_AD" type="102" refreshedVersion="6" minRefreshableVersion="5">
    <extLst>
      <ext xmlns:x15="http://schemas.microsoft.com/office/spreadsheetml/2010/11/main" uri="{DE250136-89BD-433C-8126-D09CA5730AF9}">
        <x15:connection id="Tabel_A8_AD">
          <x15:rangePr sourceName="_xlcn.WorksheetConnection_2018_07_16_PAAP_electronic_APROBAT_OPC.xlsxTabel_A8_AD"/>
        </x15:connection>
      </ext>
    </extLst>
  </connection>
  <connection id="5" xr16:uid="{00000000-0015-0000-FFFF-FFFF04000000}" name="WorksheetConnection_2018_07_16_PAAP_electronic_APROBAT_OPC.xlsx!Tabel_A9_Ex_L98" type="102" refreshedVersion="6" minRefreshableVersion="5">
    <extLst>
      <ext xmlns:x15="http://schemas.microsoft.com/office/spreadsheetml/2010/11/main" uri="{DE250136-89BD-433C-8126-D09CA5730AF9}">
        <x15:connection id="Tabel_A9_Ex_L98">
          <x15:rangePr sourceName="_xlcn.WorksheetConnection_2018_07_16_PAAP_electronic_APROBAT_OPC.xlsxTabel_A9_Ex_L98"/>
        </x15:connection>
      </ext>
    </extLst>
  </connection>
  <connection id="6" xr16:uid="{00000000-0015-0000-FFFF-FFFF05000000}" name="WorksheetConnection_2018_07_16_PAAP_electronic_APROBAT_OPC.xlsx!Tabel_PAAP2018" type="102" refreshedVersion="6" minRefreshableVersion="5">
    <extLst>
      <ext xmlns:x15="http://schemas.microsoft.com/office/spreadsheetml/2010/11/main" uri="{DE250136-89BD-433C-8126-D09CA5730AF9}">
        <x15:connection id="Tabel_PAAP2018" autoDelete="1">
          <x15:rangePr sourceName="_xlcn.WorksheetConnection_2018_07_16_PAAP_electronic_APROBAT_OPC.xlsxTabel_PAAP2018"/>
        </x15:connection>
      </ext>
    </extLst>
  </connection>
  <connection id="7" xr16:uid="{00000000-0015-0000-FFFF-FFFF06000000}" name="WorksheetConnection_2018_11_08_PAAP_electronic_lucru.xlsx!Investitii" type="102" refreshedVersion="6" minRefreshableVersion="5">
    <extLst>
      <ext xmlns:x15="http://schemas.microsoft.com/office/spreadsheetml/2010/11/main" uri="{DE250136-89BD-433C-8126-D09CA5730AF9}">
        <x15:connection id="Investitii">
          <x15:rangePr sourceName="_xlcn.WorksheetConnection_2018_11_08_PAAP_electronic_lucru.xlsxInvestitii"/>
        </x15:connection>
      </ext>
    </extLst>
  </connection>
  <connection id="8" xr16:uid="{00000000-0015-0000-FFFF-FFFF07000000}" name="WorksheetConnection_2019_01_15_PAAP_2019_forma_initiala_electronic_lucru.xlsx!Responsabil_achizitie" type="102" refreshedVersion="6" minRefreshableVersion="5">
    <extLst>
      <ext xmlns:x15="http://schemas.microsoft.com/office/spreadsheetml/2010/11/main" uri="{DE250136-89BD-433C-8126-D09CA5730AF9}">
        <x15:connection id="Responsabil_achizitie">
          <x15:rangePr sourceName="_xlcn.WorksheetConnection_2019_01_15_PAAP_2019_forma_initiala_electronic_lucru.xlsxResponsabil_achizitie"/>
        </x15:connection>
      </ext>
    </extLst>
  </connection>
  <connection id="9" xr16:uid="{00000000-0015-0000-FFFF-FFFF08000000}" name="WorksheetConnection_2019_01_15_PAAP_2019_forma_initiala_electronic_lucru.xlsx!Status_lucrare" type="102" refreshedVersion="6" minRefreshableVersion="5">
    <extLst>
      <ext xmlns:x15="http://schemas.microsoft.com/office/spreadsheetml/2010/11/main" uri="{DE250136-89BD-433C-8126-D09CA5730AF9}">
        <x15:connection id="Status_lucrare">
          <x15:rangePr sourceName="_xlcn.WorksheetConnection_2019_01_15_PAAP_2019_forma_initiala_electronic_lucru.xlsxStatus_lucrare"/>
        </x15:connection>
      </ext>
    </extLst>
  </connection>
  <connection id="10" xr16:uid="{00000000-0015-0000-FFFF-FFFF09000000}" name="WorksheetConnection_2019_01_15_PAAP_2019_forma_initiala_electronic_lucru.xlsx!Tipul_Procedurii" type="102" refreshedVersion="6" minRefreshableVersion="5">
    <extLst>
      <ext xmlns:x15="http://schemas.microsoft.com/office/spreadsheetml/2010/11/main" uri="{DE250136-89BD-433C-8126-D09CA5730AF9}">
        <x15:connection id="Tipul_Procedurii">
          <x15:rangePr sourceName="_xlcn.WorksheetConnection_2019_01_15_PAAP_2019_forma_initiala_electronic_lucru.xlsxTipul_Procedurii"/>
        </x15:connection>
      </ext>
    </extLst>
  </connection>
  <connection id="11" xr16:uid="{00000000-0015-0000-FFFF-FFFF0A000000}" name="WorksheetConnection_2019_03_25_PAAP_2019_forma_initiala_electronic_lucru_V14_cu_Proiecte.xlsx!Tabel_Proiecte" type="102" refreshedVersion="6" minRefreshableVersion="5">
    <extLst>
      <ext xmlns:x15="http://schemas.microsoft.com/office/spreadsheetml/2010/11/main" uri="{DE250136-89BD-433C-8126-D09CA5730AF9}">
        <x15:connection id="Tabel_Proiecte">
          <x15:rangePr sourceName="_xlcn.WorksheetConnection_2019_03_25_PAAP_2019_forma_initiala_electronic_lucru_V14_cu_Proiecte.xlsxTabel_Proiecte"/>
        </x15:connection>
      </ext>
    </extLst>
  </connection>
  <connection id="12" xr16:uid="{00000000-0015-0000-FFFF-FFFF0B000000}" name="WorksheetConnection_2020_01_20_PAAP_2020_electronic_lucru_VX.Y.xlsx!Trimestrializare" type="102" refreshedVersion="6" minRefreshableVersion="5">
    <extLst>
      <ext xmlns:x15="http://schemas.microsoft.com/office/spreadsheetml/2010/11/main" uri="{DE250136-89BD-433C-8126-D09CA5730AF9}">
        <x15:connection id="Trimestrializare">
          <x15:rangePr sourceName="_xlcn.WorksheetConnection_2020_01_20_PAAP_2020_electronic_lucru_VX.Y.xlsxTrimestrializare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ThisWorkbookDataModel"/>
    <s v="{[Investitii].[Investitii].[All]}"/>
    <s v="{[Disponibil].[Disponibil].&amp;,[Disponibil].[Disponibil].&amp;[NU]}"/>
    <s v="{[Status_lucrare].[Status].&amp;[În plan]}"/>
    <s v="{[Disponibil].[Disponibil].[All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<sst xmlns="http://schemas.openxmlformats.org/spreadsheetml/2006/main" count="1143" uniqueCount="562">
  <si>
    <t>Nr. crt.</t>
  </si>
  <si>
    <t>Obiectul contractului</t>
  </si>
  <si>
    <t>CPV Principal</t>
  </si>
  <si>
    <t>Valoare estimata 
- lei fără TVA -</t>
  </si>
  <si>
    <t>Data inceperii</t>
  </si>
  <si>
    <t>Data finalizarii</t>
  </si>
  <si>
    <t>Tip procedura</t>
  </si>
  <si>
    <t>Responsabil</t>
  </si>
  <si>
    <t>Stare</t>
  </si>
  <si>
    <t>Observații</t>
  </si>
  <si>
    <t>Lista de investitii</t>
  </si>
  <si>
    <t>Pus disponibil</t>
  </si>
  <si>
    <t>Articol Bugetar</t>
  </si>
  <si>
    <t>Licitatie deschisa</t>
  </si>
  <si>
    <t>BACNEANU Virginia</t>
  </si>
  <si>
    <t>71.01.02</t>
  </si>
  <si>
    <t>20.01.01</t>
  </si>
  <si>
    <t xml:space="preserve">Procedura simplificata </t>
  </si>
  <si>
    <t>HORIA Alina</t>
  </si>
  <si>
    <t>CRETU Anca</t>
  </si>
  <si>
    <t>20.01.30</t>
  </si>
  <si>
    <t>CIMPEANU Carmen</t>
  </si>
  <si>
    <t>20.30.30</t>
  </si>
  <si>
    <t>20.12</t>
  </si>
  <si>
    <t>GHEORGHE Mirela</t>
  </si>
  <si>
    <t>20.01.03</t>
  </si>
  <si>
    <t>20.01.02</t>
  </si>
  <si>
    <t>ZLOTEA Liliana</t>
  </si>
  <si>
    <t>71.01.03</t>
  </si>
  <si>
    <t>20.01.09</t>
  </si>
  <si>
    <t>Negociere fara publicare prealabila</t>
  </si>
  <si>
    <t>20.01.04</t>
  </si>
  <si>
    <t>SAMOILA Maria</t>
  </si>
  <si>
    <t>TEODORESCU Margareta</t>
  </si>
  <si>
    <t>20.13</t>
  </si>
  <si>
    <t>20.05.30</t>
  </si>
  <si>
    <t>20.30.03</t>
  </si>
  <si>
    <t>20.30.02</t>
  </si>
  <si>
    <t>Atribuita</t>
  </si>
  <si>
    <t>20.30.04</t>
  </si>
  <si>
    <t>Procedura proprie</t>
  </si>
  <si>
    <t>20.04.02</t>
  </si>
  <si>
    <t>DIRECȚIA GENERALĂ ECONOMICĂ</t>
  </si>
  <si>
    <t>Simion ILIE</t>
  </si>
  <si>
    <t>Intocmit,</t>
  </si>
  <si>
    <t>Virginia BACNEANU</t>
  </si>
  <si>
    <t>APROB,</t>
  </si>
  <si>
    <t>CONDUCĂTORUL AUTORITĂȚII CONTRACTANTE</t>
  </si>
  <si>
    <t>Claudia Florina PRISECARU</t>
  </si>
  <si>
    <t>din fonduri bugetare</t>
  </si>
  <si>
    <t>Grand Total</t>
  </si>
  <si>
    <t>Cod bugetar</t>
  </si>
  <si>
    <t>Total</t>
  </si>
  <si>
    <t>Disponibil</t>
  </si>
  <si>
    <t>20.01.05</t>
  </si>
  <si>
    <t>DIRECȚIA GENERALĂ SERVICII INTERNE ȘI ACHIZIȚII PUBLICE</t>
  </si>
  <si>
    <t>NEGREA Andrei</t>
  </si>
  <si>
    <t>ALEXANDRU Anisia</t>
  </si>
  <si>
    <t>Director General Adjunct</t>
  </si>
  <si>
    <t>On-line</t>
  </si>
  <si>
    <t>Off-line</t>
  </si>
  <si>
    <t>Modalitate derulare</t>
  </si>
  <si>
    <t>BUZICA Cristian</t>
  </si>
  <si>
    <t>Șef serviciu,</t>
  </si>
  <si>
    <t>Referent superior,</t>
  </si>
  <si>
    <t>Cristina DUMITRICĂ</t>
  </si>
  <si>
    <t>Investitii</t>
  </si>
  <si>
    <t>Exceptie art. 30 L98/2016</t>
  </si>
  <si>
    <t>ANEXA 1 - ACHIZITII DIRECTE</t>
  </si>
  <si>
    <t>79132100-9</t>
  </si>
  <si>
    <t>OANĂ Elena</t>
  </si>
  <si>
    <t>30213000-5</t>
  </si>
  <si>
    <t>Row Labels</t>
  </si>
  <si>
    <t>All</t>
  </si>
  <si>
    <t>Sum of Valoare estimata  - lei fără TVA -</t>
  </si>
  <si>
    <t>Valoare totală cu TVA</t>
  </si>
  <si>
    <t>OLTEANU Felicia</t>
  </si>
  <si>
    <t>Tip AD</t>
  </si>
  <si>
    <t>AD simpla</t>
  </si>
  <si>
    <t>AD complexa</t>
  </si>
  <si>
    <t>Procedura simplificata</t>
  </si>
  <si>
    <t>Column Labels</t>
  </si>
  <si>
    <t>Total Count of Tip procedura</t>
  </si>
  <si>
    <t>Count of Tip procedura</t>
  </si>
  <si>
    <t>Total Count of Tip AD</t>
  </si>
  <si>
    <t>Count of Tip AD</t>
  </si>
  <si>
    <t>Status</t>
  </si>
  <si>
    <t>AD Complexa</t>
  </si>
  <si>
    <t>Total lucrari</t>
  </si>
  <si>
    <t>Total zile om</t>
  </si>
  <si>
    <t>Responsabil
achizitie</t>
  </si>
  <si>
    <t>TOTAL</t>
  </si>
  <si>
    <t>În lucru</t>
  </si>
  <si>
    <t>În plan</t>
  </si>
  <si>
    <t>Anunț publicat</t>
  </si>
  <si>
    <t>În evaluare</t>
  </si>
  <si>
    <t>Finalizată</t>
  </si>
  <si>
    <t>(Multiple Items)</t>
  </si>
  <si>
    <t>Valoare atribuita</t>
  </si>
  <si>
    <t xml:space="preserve">Director General </t>
  </si>
  <si>
    <t>Carmen-Georgiana BIDAȘCU</t>
  </si>
  <si>
    <t>Ventura DUMITRESCU</t>
  </si>
  <si>
    <t>PROGRAMUL ACHIZIȚIILOR PUBLICE PE PROIECTE</t>
  </si>
  <si>
    <t>din fonduri nerambursabile</t>
  </si>
  <si>
    <t>Proiect</t>
  </si>
  <si>
    <t>Proiect ACP 4 POAD</t>
  </si>
  <si>
    <t>Proiect EDMS</t>
  </si>
  <si>
    <t>Program Elvetiano-RO</t>
  </si>
  <si>
    <t>SIPOCA 8</t>
  </si>
  <si>
    <t>SIPOCA 449</t>
  </si>
  <si>
    <t>Consultanta în domeniul achiziţiilor publice, audit, FIDIC şi evaluare pentru perioada de programare 2014-2020</t>
  </si>
  <si>
    <t>79418000-7</t>
  </si>
  <si>
    <t>Consumabile de birotica/papetarie și consumabile IT</t>
  </si>
  <si>
    <t>22819000-4</t>
  </si>
  <si>
    <t>Kituri semnătură electronică și reînnoire certificate digitale</t>
  </si>
  <si>
    <t>Plase de țânțari și echipamente de bucatarie</t>
  </si>
  <si>
    <t>39525500-3</t>
  </si>
  <si>
    <t>Închiriere purificatoare apă</t>
  </si>
  <si>
    <t>51514110-2</t>
  </si>
  <si>
    <t>38652120-7</t>
  </si>
  <si>
    <t xml:space="preserve">Consultanță în vederea dezvoltării capacității ACP pentru gestionarea eficientă a FESI </t>
  </si>
  <si>
    <t>79414000-9</t>
  </si>
  <si>
    <t>Proiect ACP 1 Sprijinire</t>
  </si>
  <si>
    <t>Proiect ACP 3 SEE</t>
  </si>
  <si>
    <t>Servicii catering</t>
  </si>
  <si>
    <t>55520000-1</t>
  </si>
  <si>
    <t>Servicii organizare evenimente (2 Loturi)</t>
  </si>
  <si>
    <t>79952000-2</t>
  </si>
  <si>
    <t>Servicii consultanță - experți pentru misiunile de verificări la fața locului</t>
  </si>
  <si>
    <t>72224000-1</t>
  </si>
  <si>
    <t>Furnizare echipamente IT, consumabile conexe și periferice IT, software și consumabile birotică și papetarie</t>
  </si>
  <si>
    <t>Acord cadru
Lot 1 - organizare vizite de studiu în afara țării (aprox.322,639 lei fără TVA)
Lot 2 - organizare evenimente în țară (aprox. 518,605 lei fără TVA).
Nu s-a transmis RN si CS</t>
  </si>
  <si>
    <t>48311000-1</t>
  </si>
  <si>
    <t>Echipamente și licente software pentru imbunatatirea sist.electronic de management al documentelor SIDOC (EDMS) -achiz 1 - lot 1 si 2</t>
  </si>
  <si>
    <t>Echipamente și licente software pentru imbunatatirea sist.electronic de management al documentelor SIDOC (EDMS) -achiz 2 - lot 3</t>
  </si>
  <si>
    <t xml:space="preserve">Servicii de audit extern </t>
  </si>
  <si>
    <t>79212000-3</t>
  </si>
  <si>
    <t>Tonere</t>
  </si>
  <si>
    <t>30125100-2</t>
  </si>
  <si>
    <t>Organizare conferință închidere proiect</t>
  </si>
  <si>
    <t xml:space="preserve">Servicii de consultanță pentru analiză privind activitatea consilierul de etică și avertizarea în interes public / de integritate și protecția avertizorului și elaborarea de mecanisme și/sau instrumente pentru maximizarea impactului consilierii etice și avertizării în interes public </t>
  </si>
  <si>
    <t>79420000-4</t>
  </si>
  <si>
    <r>
      <t xml:space="preserve">Echipamente FEDR  </t>
    </r>
    <r>
      <rPr>
        <sz val="12"/>
        <rFont val="Arial"/>
        <family val="2"/>
        <charset val="238"/>
      </rPr>
      <t>(IT pentru echipa de management și echipa de implementare): Laptop (12 buc.); Imprimată portabilă (2 buc.); Multfuncțională (2 buc.); Hard extern (1 buc=250 lei); Videoproiector (2 buc.); Distrugător (1 buc.); Flipchart (1 buc.).</t>
    </r>
  </si>
  <si>
    <t>30200000-1</t>
  </si>
  <si>
    <t>Kit promoțional pentru participanți (3620 buc.)</t>
  </si>
  <si>
    <t>79342200-5</t>
  </si>
  <si>
    <t>Servicii de organizare evenimente (conferința de deschidere proiect)</t>
  </si>
  <si>
    <t>79951000-5</t>
  </si>
  <si>
    <t>Servicii organizare evenimente (catering și închiriere sală) pentru derularea caravanelor</t>
  </si>
  <si>
    <t>Publicare anunțuri /comunicate de presă</t>
  </si>
  <si>
    <t>79341000-6</t>
  </si>
  <si>
    <t xml:space="preserve">Formare profesională </t>
  </si>
  <si>
    <t>55130000-0  80530000-8</t>
  </si>
  <si>
    <t>Materiale consumabile (papetărie și birotică) MFP</t>
  </si>
  <si>
    <t>30192700-8</t>
  </si>
  <si>
    <t>Achiziție autoturism (mijloc de transport) cu 5 locuri MFP</t>
  </si>
  <si>
    <t>34110000-1</t>
  </si>
  <si>
    <t>Combustibil auto</t>
  </si>
  <si>
    <t>09130000-9</t>
  </si>
  <si>
    <t>Servicii de audit financiar</t>
  </si>
  <si>
    <t>79212100-4</t>
  </si>
  <si>
    <t>Revizie periodică a autoturismului achiziționat</t>
  </si>
  <si>
    <t>50112200-5</t>
  </si>
  <si>
    <t xml:space="preserve">Servicii de asigurare contra accidentelor CASCO pentru autoturismul achiziționat </t>
  </si>
  <si>
    <t>66512100-3</t>
  </si>
  <si>
    <t xml:space="preserve">Servicii de asigurare de răspundere civilă obligatorie RCA contra pentru autoturismul achiziționat </t>
  </si>
  <si>
    <t>66516100-1</t>
  </si>
  <si>
    <t>Furnizare echipamente si software IT</t>
  </si>
  <si>
    <t>30213100-6</t>
  </si>
  <si>
    <t>Servicii organizare evenimente</t>
  </si>
  <si>
    <t>Materiale consumabile</t>
  </si>
  <si>
    <t>30199000-0</t>
  </si>
  <si>
    <t>AD Complexa PR</t>
  </si>
  <si>
    <t>AD simpla PR</t>
  </si>
  <si>
    <t>Exceptii L98</t>
  </si>
  <si>
    <t>Procedura proprie PR</t>
  </si>
  <si>
    <t>Procedura simplificata PR</t>
  </si>
  <si>
    <t>Licitatie deschisa PR</t>
  </si>
  <si>
    <t>19337,5</t>
  </si>
  <si>
    <t>A fost introdus inlocuitorul deoarece Carmen C este in CO</t>
  </si>
  <si>
    <t>Necesar reprogramare. Nu s-a semnat încă AA la CF</t>
  </si>
  <si>
    <t>Necesar reprogramare. Nu s-a primit CS</t>
  </si>
  <si>
    <t>Se va elimina</t>
  </si>
  <si>
    <t xml:space="preserve">Servicii organizare evenimente </t>
  </si>
  <si>
    <t>Servicii consultanță (audit)</t>
  </si>
  <si>
    <t>Consumabile (tonere, cilindri, piese de schimb)</t>
  </si>
  <si>
    <t>34913000-0</t>
  </si>
  <si>
    <t>Produse IT (multifuncțională color)</t>
  </si>
  <si>
    <t>30232110-8</t>
  </si>
  <si>
    <t>Lipsă caiet de sarcini/specificatii tehnice</t>
  </si>
  <si>
    <t>Multifunctionale si videoproiector</t>
  </si>
  <si>
    <t>Piese de schimb şi reţelistică / periferice</t>
  </si>
  <si>
    <t>Servicii de inchiriere autoturism cu conducator auto</t>
  </si>
  <si>
    <t>60171000-7</t>
  </si>
  <si>
    <t>Achiziția ce are ca obiect "Realizarea unui sistem de management al documentelor din ACP incluzând servicii de dezvoltare și adaptare a aplicației informatice și soft comparare documente" a fost anulat conform AA3 la contractul de finantare. Achizitia de "servicii de inchiriere autoturism cu conducator auto" este o pozitie nou introdusa urmare a semnarii AA3 la contractul de finantare.</t>
  </si>
  <si>
    <t>Proiect ACP 5 SMIS 128054</t>
  </si>
  <si>
    <t>BACNEANU Elena</t>
  </si>
  <si>
    <t>Servicii de organizare evenimente (seminarii pentru schimb de experienta si bune practici/vizite de studiu)</t>
  </si>
  <si>
    <t>Proiect ACP5</t>
  </si>
  <si>
    <t>Contract in derulare la ACP.</t>
  </si>
  <si>
    <t>Lipsa oferte</t>
  </si>
  <si>
    <t>Sum of Valoarea estimată  pentru 2020 lei fără TVA</t>
  </si>
  <si>
    <t>Sum of Valoarea estimată  pentru 2020 lei fără TVA2</t>
  </si>
  <si>
    <t>Trim I</t>
  </si>
  <si>
    <t>Trim II</t>
  </si>
  <si>
    <t>Trim III</t>
  </si>
  <si>
    <t>Trim IV</t>
  </si>
  <si>
    <t>Total Sum of Valoarea estimată  pentru 2020 lei fără TVA</t>
  </si>
  <si>
    <t>Total Sum of Valoarea estimată  pentru 2020 lei fără TVA2</t>
  </si>
  <si>
    <t>De verificat daca e pe 2 loturi</t>
  </si>
  <si>
    <t>(blank)</t>
  </si>
  <si>
    <t>NECESAR CREDITE BUGETARE 2021</t>
  </si>
  <si>
    <t>NECESAR CREDITE ANGAJAMENT 2021</t>
  </si>
  <si>
    <t xml:space="preserve">Valoarea estimată  pentru 2021 lei fără TVA </t>
  </si>
  <si>
    <t>ON line</t>
  </si>
  <si>
    <t>09123000-7</t>
  </si>
  <si>
    <t>Achiziție directă</t>
  </si>
  <si>
    <t>48218000-9</t>
  </si>
  <si>
    <t>33631200-4</t>
  </si>
  <si>
    <t>OFF line</t>
  </si>
  <si>
    <t>44500000-5</t>
  </si>
  <si>
    <t>44230000-1</t>
  </si>
  <si>
    <t>24312120-1</t>
  </si>
  <si>
    <t>44421780-8</t>
  </si>
  <si>
    <t>Produse necesare desfășurării activității bufetului de protocol</t>
  </si>
  <si>
    <t>15860000-4</t>
  </si>
  <si>
    <t>Produse protocol cabinet ministru</t>
  </si>
  <si>
    <t>15800000-6</t>
  </si>
  <si>
    <t>2023_A1_001</t>
  </si>
  <si>
    <t>2023_A1_002</t>
  </si>
  <si>
    <t>2023_A1_003</t>
  </si>
  <si>
    <t>2023_A1_004</t>
  </si>
  <si>
    <t>2023_A1_005</t>
  </si>
  <si>
    <t>2023_A1_007</t>
  </si>
  <si>
    <t>2023_A1_008</t>
  </si>
  <si>
    <t>2023_A1_009</t>
  </si>
  <si>
    <t>2023_A1_012</t>
  </si>
  <si>
    <t>2023_A1_013</t>
  </si>
  <si>
    <t>2023_A1_014</t>
  </si>
  <si>
    <t>2023_A1_015</t>
  </si>
  <si>
    <t>2023_A1_016</t>
  </si>
  <si>
    <t>2023_A1_017</t>
  </si>
  <si>
    <t>2023_A1_018</t>
  </si>
  <si>
    <t>2023_A1_019</t>
  </si>
  <si>
    <t>2023_A1_020</t>
  </si>
  <si>
    <t>2023_A1_021</t>
  </si>
  <si>
    <t>2023_A1_022</t>
  </si>
  <si>
    <t>2023_A1_023</t>
  </si>
  <si>
    <t>2023_A1_024</t>
  </si>
  <si>
    <t>2023_A1_025</t>
  </si>
  <si>
    <t>Taxă periodică de licențiere a aplicației informatice pentru accesibilitatea site-ului MFP pentru persoane cu handicap vizual</t>
  </si>
  <si>
    <t>Servicii de mentenanță la tablourile electrice din sediul MF</t>
  </si>
  <si>
    <t>Cartele magnetice pentru acces</t>
  </si>
  <si>
    <t>Tensiometru digital de braț și accesorii</t>
  </si>
  <si>
    <t>Mănuși de protecție mecanică</t>
  </si>
  <si>
    <t>Servicii de verificare și reincarcare stingătoare de incendiu</t>
  </si>
  <si>
    <t>Medicamente, materiale sanitare și materiale pentru igiena și protecție</t>
  </si>
  <si>
    <t>Codul unic LEI</t>
  </si>
  <si>
    <t>Flipchart digital și presenter</t>
  </si>
  <si>
    <t>Materiale de lăcătușărie</t>
  </si>
  <si>
    <t>Soluție de impermeabilizare trepte de granit</t>
  </si>
  <si>
    <t>Soluție pentru deszăpezire</t>
  </si>
  <si>
    <t>Materiale igienico-sanitare</t>
  </si>
  <si>
    <t>Licențe Adobe Creative Cloud</t>
  </si>
  <si>
    <t>Cutii depozitare arhivă și echipament necesar personalului</t>
  </si>
  <si>
    <t>Roți mobilier și accesorii</t>
  </si>
  <si>
    <t>2023_A1_026</t>
  </si>
  <si>
    <t>48313100-6</t>
  </si>
  <si>
    <t>39221110-1</t>
  </si>
  <si>
    <t>50711000-2</t>
  </si>
  <si>
    <t>35123400-6</t>
  </si>
  <si>
    <t>33100000-1</t>
  </si>
  <si>
    <t>44423300-4</t>
  </si>
  <si>
    <t>30192153-8</t>
  </si>
  <si>
    <t>50413200-5</t>
  </si>
  <si>
    <t>33690000-3</t>
  </si>
  <si>
    <t>66151000-3</t>
  </si>
  <si>
    <t>30195913-5</t>
  </si>
  <si>
    <t>33771000-5</t>
  </si>
  <si>
    <t>66510000-8</t>
  </si>
  <si>
    <t>39200000-4</t>
  </si>
  <si>
    <t>Ștampile</t>
  </si>
  <si>
    <t>2023_A1_010</t>
  </si>
  <si>
    <t>2023_A1_011</t>
  </si>
  <si>
    <t>Programe de formare profesională</t>
  </si>
  <si>
    <t>80530000-8</t>
  </si>
  <si>
    <t>Licențe Zoom Cloud Meetings - Pro</t>
  </si>
  <si>
    <t>Materiale de tâmplărie</t>
  </si>
  <si>
    <t>2023_A1_027</t>
  </si>
  <si>
    <t>Formulare tipizate</t>
  </si>
  <si>
    <t>22800000-8</t>
  </si>
  <si>
    <t>Sublicențe ECDL</t>
  </si>
  <si>
    <t>Polițe CASCO și RCA</t>
  </si>
  <si>
    <t>2023_A1_028</t>
  </si>
  <si>
    <t>Rovignete</t>
  </si>
  <si>
    <t>22453000-0</t>
  </si>
  <si>
    <t>Valoare planif cu TVA - 2023</t>
  </si>
  <si>
    <t xml:space="preserve">PROGRAMUL ANUAL AL ACHIZIȚIILOR PUBLICE AL MINISTERULUI FINANȚELOR - APARAT CENTRAL - PENTRU ANUL 2023 </t>
  </si>
  <si>
    <t>Achiziție finalizată</t>
  </si>
  <si>
    <t>2023_A1_029</t>
  </si>
  <si>
    <t>Jaluzele verticale cu montaj inclus</t>
  </si>
  <si>
    <t>39515440-1</t>
  </si>
  <si>
    <t>2023_A1_030</t>
  </si>
  <si>
    <t>Materiale în vederea confecționării a unui grilaj pentru ferestra aferentă biroului 369, etaj 1, destinat SIC</t>
  </si>
  <si>
    <t>44315100-2</t>
  </si>
  <si>
    <t xml:space="preserve">2023_A1_031 </t>
  </si>
  <si>
    <t>Carton</t>
  </si>
  <si>
    <t>30197600-2</t>
  </si>
  <si>
    <t>Containere pentru colectarea deșeurilor provenite din activitatea angajaților CNIF - UIR Râmnicu Vâlcea</t>
  </si>
  <si>
    <t>Bandă de etanșare</t>
  </si>
  <si>
    <t>34928480-6</t>
  </si>
  <si>
    <t>34312500-2</t>
  </si>
  <si>
    <t>2023_A1_032</t>
  </si>
  <si>
    <t>2023_A1_033</t>
  </si>
  <si>
    <t>Veselă, prosoape și gheridon</t>
  </si>
  <si>
    <t>90921000-9</t>
  </si>
  <si>
    <t>Achiziție anulată</t>
  </si>
  <si>
    <t>2023_A1_006</t>
  </si>
  <si>
    <t>44411000-4</t>
  </si>
  <si>
    <t>Materiale instalații sanitare</t>
  </si>
  <si>
    <t>Servicii de expertizare</t>
  </si>
  <si>
    <t>71319000-7</t>
  </si>
  <si>
    <t>2023_A1_034</t>
  </si>
  <si>
    <t>Ecusoane suport legitimație cu șnur</t>
  </si>
  <si>
    <t>Cântar electronic de verificare cu platou</t>
  </si>
  <si>
    <t>42923200-4</t>
  </si>
  <si>
    <t>2023_A1_035</t>
  </si>
  <si>
    <t>2023_A1_036</t>
  </si>
  <si>
    <t>2023_A1_037</t>
  </si>
  <si>
    <t>2023_A1_038</t>
  </si>
  <si>
    <t>2023_A1_039</t>
  </si>
  <si>
    <t xml:space="preserve">Ștampilă </t>
  </si>
  <si>
    <t>Acumulatori instalație de traducere</t>
  </si>
  <si>
    <t>Lanterne</t>
  </si>
  <si>
    <t>31430000-9</t>
  </si>
  <si>
    <t>31527210-1</t>
  </si>
  <si>
    <t xml:space="preserve">Sistem de control acces și servicii asociate </t>
  </si>
  <si>
    <t>Echipament individual de protecție</t>
  </si>
  <si>
    <t>Plăcuță de identificare si stampile</t>
  </si>
  <si>
    <t>Servicii de expertiză fiscalitate</t>
  </si>
  <si>
    <t>42961100-1</t>
  </si>
  <si>
    <t>18143000-3</t>
  </si>
  <si>
    <t>2023_A1_040</t>
  </si>
  <si>
    <t>2023_A1_041</t>
  </si>
  <si>
    <t>2023_A1_042</t>
  </si>
  <si>
    <t>2023_A1_043</t>
  </si>
  <si>
    <t xml:space="preserve">Televizor și suport </t>
  </si>
  <si>
    <t>32324100-1</t>
  </si>
  <si>
    <t>2023_A1_044</t>
  </si>
  <si>
    <t>Accesorii rețea de date și voce</t>
  </si>
  <si>
    <t>30237300-2</t>
  </si>
  <si>
    <t>2023_A1_045</t>
  </si>
  <si>
    <t xml:space="preserve">Produse și servicii asociate amenajare sală </t>
  </si>
  <si>
    <t>Distrugătoare documente</t>
  </si>
  <si>
    <t>Memorie USB</t>
  </si>
  <si>
    <t>39150000-8</t>
  </si>
  <si>
    <t>30191400-8</t>
  </si>
  <si>
    <t>30234500-3</t>
  </si>
  <si>
    <t>2023_A1_046</t>
  </si>
  <si>
    <t>2023_A1_047</t>
  </si>
  <si>
    <t>2023_A1_048</t>
  </si>
  <si>
    <t>UPS-uri</t>
  </si>
  <si>
    <t>2023_A1_049</t>
  </si>
  <si>
    <t>31682530-4</t>
  </si>
  <si>
    <t>2023_A1_050</t>
  </si>
  <si>
    <t>2023_A1_051</t>
  </si>
  <si>
    <t>2023_A1_052</t>
  </si>
  <si>
    <t>2023_A1_053</t>
  </si>
  <si>
    <t>2023_A1_054</t>
  </si>
  <si>
    <t>Laptop-uri cu sistem de operare si Microsoft Office 2021</t>
  </si>
  <si>
    <t>Servicii revizie generator</t>
  </si>
  <si>
    <t>50532300-6</t>
  </si>
  <si>
    <t>Servicii de RSVTI</t>
  </si>
  <si>
    <t>Cutii arhivă</t>
  </si>
  <si>
    <t>Saci deșeuri pentru hârtia tocată cu distrugătorul din dotarea UIR</t>
  </si>
  <si>
    <t>71631000-0</t>
  </si>
  <si>
    <t>19640000-4</t>
  </si>
  <si>
    <t>2023_A1_055</t>
  </si>
  <si>
    <t>2023_A1_056</t>
  </si>
  <si>
    <t>2023_A1_057</t>
  </si>
  <si>
    <t>Servicii de dezinsecție</t>
  </si>
  <si>
    <t>Certificate digitale calificate și de securitate tip server</t>
  </si>
  <si>
    <t>Servicii de expertiză fiscală</t>
  </si>
  <si>
    <t>2023_A1_058</t>
  </si>
  <si>
    <t>2023_A1_059</t>
  </si>
  <si>
    <t>2023_A1_060</t>
  </si>
  <si>
    <t>2023_A1_061</t>
  </si>
  <si>
    <t>2023_A1_062</t>
  </si>
  <si>
    <t>Actualizare panou miniștri</t>
  </si>
  <si>
    <t>Lucrări de revizie și reparații în punctul termic, stația de hidrofor, stația de ape uzate și stația de incendiu</t>
  </si>
  <si>
    <t>Servicii evaluare externă certificate verzi</t>
  </si>
  <si>
    <t xml:space="preserve">Servicii de spălare, curățare și călcare draperii </t>
  </si>
  <si>
    <t>22315000-1</t>
  </si>
  <si>
    <t>45259300-0</t>
  </si>
  <si>
    <t>90711000-4</t>
  </si>
  <si>
    <t>98310000-9</t>
  </si>
  <si>
    <t>98341130-5</t>
  </si>
  <si>
    <t>2023_A1_063</t>
  </si>
  <si>
    <t>2023_A1_064</t>
  </si>
  <si>
    <t>Abonamente parcare</t>
  </si>
  <si>
    <t>63712400-7</t>
  </si>
  <si>
    <t>2023_A1_065</t>
  </si>
  <si>
    <t>Anvelope vară</t>
  </si>
  <si>
    <t>34351100-3</t>
  </si>
  <si>
    <t>2023_A1_066</t>
  </si>
  <si>
    <t>Achiziție de taxă licențiere soft management de proiect ASANA și FLOWSANA</t>
  </si>
  <si>
    <t>48000000-8</t>
  </si>
  <si>
    <t>2023_A1_067</t>
  </si>
  <si>
    <t xml:space="preserve">Sonerii </t>
  </si>
  <si>
    <t xml:space="preserve">35121100-9 </t>
  </si>
  <si>
    <t>2023_A1_068</t>
  </si>
  <si>
    <t>Gaze naturale</t>
  </si>
  <si>
    <t>2023_A1_069</t>
  </si>
  <si>
    <t>Plicuri pentru corespondență</t>
  </si>
  <si>
    <t>30199230-1</t>
  </si>
  <si>
    <t>09.08.2023</t>
  </si>
  <si>
    <t>15.09.2023</t>
  </si>
  <si>
    <t>2023_A1_070</t>
  </si>
  <si>
    <t>Piese de schimb pentru echipamente multifuncționale și medii de stocare</t>
  </si>
  <si>
    <t>30125000-1
30233000-1</t>
  </si>
  <si>
    <t>2023_A1_071</t>
  </si>
  <si>
    <t>Polițe RCA / CASCO</t>
  </si>
  <si>
    <t>21.07.2023</t>
  </si>
  <si>
    <t>31.08.2023</t>
  </si>
  <si>
    <t>2023_A1_072</t>
  </si>
  <si>
    <t>Accesorii rețea clasificată ICC MF PP</t>
  </si>
  <si>
    <t>32422000-7</t>
  </si>
  <si>
    <t>03.08.2023</t>
  </si>
  <si>
    <t>2023_A1_073</t>
  </si>
  <si>
    <t>2023_A1_074</t>
  </si>
  <si>
    <t>Polita obligatorie RCA</t>
  </si>
  <si>
    <t>Servicii de expertiză judiciară speciaitatea fiscalitate</t>
  </si>
  <si>
    <t>2023_A1_075</t>
  </si>
  <si>
    <t>2023_A1_076</t>
  </si>
  <si>
    <t>Plăcuță de identificare și ștampile</t>
  </si>
  <si>
    <t>2023_A1_077</t>
  </si>
  <si>
    <t>2023_A1_078</t>
  </si>
  <si>
    <t>Servicii de mentenață clădire pentru sediul MF situat în str. Poenaru Bordea nr. 3-5, sector 4, București</t>
  </si>
  <si>
    <t>50720000-8</t>
  </si>
  <si>
    <t>28.08.2023</t>
  </si>
  <si>
    <t>30.09.2023</t>
  </si>
  <si>
    <t>Aplicații licențiate pentru controlul porturilor și activității de printare</t>
  </si>
  <si>
    <t>48970000-8</t>
  </si>
  <si>
    <t>23.08.2023</t>
  </si>
  <si>
    <t>2023_A1_079</t>
  </si>
  <si>
    <t>Placuță pentru identificare</t>
  </si>
  <si>
    <t>44423450-0</t>
  </si>
  <si>
    <t>24.08.2023</t>
  </si>
  <si>
    <t>08.09.2023</t>
  </si>
  <si>
    <t>OF line</t>
  </si>
  <si>
    <t>29.09.2023</t>
  </si>
  <si>
    <t>2023_A1_080</t>
  </si>
  <si>
    <t>Piese de schimb pentru generator sediu MF</t>
  </si>
  <si>
    <t>31161000-2</t>
  </si>
  <si>
    <t>25.08.2023</t>
  </si>
  <si>
    <t>2023_A1_081</t>
  </si>
  <si>
    <t>07.09.2023</t>
  </si>
  <si>
    <t>13.10.2023</t>
  </si>
  <si>
    <t>294,12</t>
  </si>
  <si>
    <t>Distrugător documente și cd-uri</t>
  </si>
  <si>
    <t>2023_A1_082</t>
  </si>
  <si>
    <t>Telefoane fixe</t>
  </si>
  <si>
    <t>30121410-0</t>
  </si>
  <si>
    <t>18.09.2023</t>
  </si>
  <si>
    <t>16.10.2023</t>
  </si>
  <si>
    <t>2023_A1_083</t>
  </si>
  <si>
    <t>Ulei pentru lubrefierea cuțitelor distrugătorului de documente tip HSM, model Powerline FA 500.3., din dotarea UIR</t>
  </si>
  <si>
    <t>09211000-1</t>
  </si>
  <si>
    <t>20.10.2023</t>
  </si>
  <si>
    <t>2023_A1_084</t>
  </si>
  <si>
    <t xml:space="preserve">Acumulatori staționari pentru UPS-uri </t>
  </si>
  <si>
    <t>31431000-6</t>
  </si>
  <si>
    <t>21.09.2023</t>
  </si>
  <si>
    <t>30.10.2023</t>
  </si>
  <si>
    <t>2023_A1_085</t>
  </si>
  <si>
    <t>Servicii de audit informatic și emiterea Certificatului de Conformitate a Securității Sistemului AEOI ( Automatic Exchange of Information)</t>
  </si>
  <si>
    <t>72810000-1</t>
  </si>
  <si>
    <t>27.09.2023</t>
  </si>
  <si>
    <t>2023_A1_086</t>
  </si>
  <si>
    <t>Servicii de certificare digitală și PKI pentru SEP</t>
  </si>
  <si>
    <t>28.09.2023</t>
  </si>
  <si>
    <t>28.10.2023</t>
  </si>
  <si>
    <t>2023_A1_087</t>
  </si>
  <si>
    <t>Motorină și servicii de frunizare și alimentare pentru grupul electrogen al Centrului de date primar</t>
  </si>
  <si>
    <t>09134200-9</t>
  </si>
  <si>
    <t>10.10.2023</t>
  </si>
  <si>
    <t>15.11.2023</t>
  </si>
  <si>
    <t>2023_A1_088</t>
  </si>
  <si>
    <t>31.10.2023</t>
  </si>
  <si>
    <t>2023_A1_089</t>
  </si>
  <si>
    <t>HSM-uri pentru conectare la BNR/ReGISMX - Lot1,
Soluție HSM (Harsware Security Module) pentru asigurarea redundanței în centrul secundar de date - Lot 2</t>
  </si>
  <si>
    <t>48730000-4</t>
  </si>
  <si>
    <t>10.11.2023</t>
  </si>
  <si>
    <t>Anulată</t>
  </si>
  <si>
    <t>2023_A1_090</t>
  </si>
  <si>
    <t>Servicii de verificare tehnică în utilizare, după expertizare, în vederea autorizării funcționării echipamentului electrostivuitor Balkancar</t>
  </si>
  <si>
    <t>71356100-9</t>
  </si>
  <si>
    <t>17.11.2023</t>
  </si>
  <si>
    <t>2023_A1_091</t>
  </si>
  <si>
    <t>Routere wirless</t>
  </si>
  <si>
    <t>32413100-2</t>
  </si>
  <si>
    <t>18.10.2023</t>
  </si>
  <si>
    <t>2023_A1_092</t>
  </si>
  <si>
    <t>Echipament de climatizare</t>
  </si>
  <si>
    <t>39717200-3</t>
  </si>
  <si>
    <t>27.10.2023</t>
  </si>
  <si>
    <t>30.11.2023</t>
  </si>
  <si>
    <t>Servicii de expertiză judiciară speciaitatea fiscalitate - dosar 34983</t>
  </si>
  <si>
    <t>25.10.2023</t>
  </si>
  <si>
    <t>24.11.2023</t>
  </si>
  <si>
    <t>2023_A1_093</t>
  </si>
  <si>
    <t>2023_A1_094</t>
  </si>
  <si>
    <t>Comunicator GSM pentru centrala de alarmă DSC1864</t>
  </si>
  <si>
    <t>32531000-4</t>
  </si>
  <si>
    <t>2023_A1_095</t>
  </si>
  <si>
    <t>Supapă de siguranță</t>
  </si>
  <si>
    <t>42131148-5</t>
  </si>
  <si>
    <t>2023_A1_096</t>
  </si>
  <si>
    <t>Rame diplome A4</t>
  </si>
  <si>
    <t>39298200-9</t>
  </si>
  <si>
    <t>2023_A1_097</t>
  </si>
  <si>
    <t xml:space="preserve">Produse pentru reparație instalație termică </t>
  </si>
  <si>
    <t>44163210-5</t>
  </si>
  <si>
    <t>13.11.2023</t>
  </si>
  <si>
    <t>15.12.2023</t>
  </si>
  <si>
    <t>2023_A1_098</t>
  </si>
  <si>
    <t>2023_A1_099</t>
  </si>
  <si>
    <t>Anvelope iarnă</t>
  </si>
  <si>
    <t>22.11.2023</t>
  </si>
  <si>
    <t>2023_A1_100</t>
  </si>
  <si>
    <t>2023_A1_101</t>
  </si>
  <si>
    <t>Servicii de distribuție televiziune analogică prin cablu coaxial pentru imobilele din B-dul. Libertății nr. 16, Str. Colonel Poenaru Bordea nr. 3-5, B-dul. Mircea Vodă nr.44, B-dul Libertății nr.14</t>
  </si>
  <si>
    <t>64228000-0</t>
  </si>
  <si>
    <t>28.11.2023</t>
  </si>
  <si>
    <t>29.12.2023</t>
  </si>
  <si>
    <t>Publicații online pentru anul 2024</t>
  </si>
  <si>
    <t>79980000-7</t>
  </si>
  <si>
    <t>2023_A1_102</t>
  </si>
  <si>
    <t>08.12.2023</t>
  </si>
  <si>
    <t>Servicii de expertiză judiciară:
- Lot 1 speciaitatea contabilitate - dosar 45048/3/2016;
-Lot 2 specialitatea fiscalitate - dosar 5519/2/2023</t>
  </si>
  <si>
    <t>15.01.2024</t>
  </si>
  <si>
    <t>2023_A1_103</t>
  </si>
  <si>
    <t>Servicii de curățenie imobilul MF - CNIF din str. col. Poenaru Bordea, nr.3-5, sector 4, București</t>
  </si>
  <si>
    <t>90900000-6</t>
  </si>
  <si>
    <t>11.12.2023</t>
  </si>
  <si>
    <t>12.01.2024</t>
  </si>
  <si>
    <t>2023_A1_104</t>
  </si>
  <si>
    <t>Polițe RCA</t>
  </si>
  <si>
    <t>2023_A1_105</t>
  </si>
  <si>
    <t>Servicii de reparatii aparate fax</t>
  </si>
  <si>
    <t>50314000-9</t>
  </si>
  <si>
    <t>2023_A1_106</t>
  </si>
  <si>
    <t>2023_A1_107</t>
  </si>
  <si>
    <t>Servicii de mentenanță clădire MF</t>
  </si>
  <si>
    <t>13.12.2023</t>
  </si>
  <si>
    <t>31.12.2023</t>
  </si>
  <si>
    <t>Furnizare și înlocuire întrerupător Eaton 3P/1600A</t>
  </si>
  <si>
    <t>31214100-0</t>
  </si>
  <si>
    <t>2023_A1_108</t>
  </si>
  <si>
    <t>Taxă de reînoire cod unic LEI</t>
  </si>
  <si>
    <t>27.12.2023</t>
  </si>
  <si>
    <t>15.01.2023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</si>
</sst>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l_e_i_-;\-* #,##0.00\ _l_e_i_-;_-* &quot;-&quot;??\ _l_e_i_-;_-@_-"/>
    <numFmt numFmtId="165" formatCode="dd\.mm\.yyyy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name val="Calibri"/>
      <family val="2"/>
      <charset val="238"/>
      <scheme val="minor"/>
    </font>
    <font>
      <sz val="14"/>
      <name val="Arial"/>
      <family val="2"/>
      <charset val="238"/>
    </font>
    <font>
      <sz val="14"/>
      <color rgb="FFFF0000"/>
      <name val="Arial"/>
      <family val="2"/>
      <charset val="238"/>
    </font>
    <font>
      <sz val="12"/>
      <name val="Arial"/>
      <family val="2"/>
      <charset val="238"/>
    </font>
    <font>
      <sz val="18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C00000"/>
      <name val="Calibri"/>
      <family val="2"/>
      <scheme val="minor"/>
    </font>
    <font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  <scheme val="minor"/>
    </font>
    <font>
      <sz val="14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</font>
    <font>
      <sz val="24"/>
      <name val="Calibri"/>
      <family val="2"/>
      <scheme val="minor"/>
    </font>
    <font>
      <sz val="28"/>
      <name val="Trebuchet MS"/>
      <family val="2"/>
    </font>
    <font>
      <b/>
      <sz val="24"/>
      <name val="Trebuchet MS"/>
      <family val="2"/>
    </font>
    <font>
      <sz val="11"/>
      <name val="Trebuchet MS"/>
      <family val="2"/>
    </font>
    <font>
      <sz val="24"/>
      <name val="Trebuchet MS"/>
      <family val="2"/>
    </font>
    <font>
      <sz val="16"/>
      <name val="Trebuchet MS"/>
      <family val="2"/>
    </font>
    <font>
      <b/>
      <sz val="26"/>
      <name val="Trebuchet MS"/>
      <family val="2"/>
    </font>
    <font>
      <sz val="24"/>
      <color rgb="FFFF0000"/>
      <name val="Trebuchet MS"/>
      <family val="2"/>
    </font>
    <font>
      <sz val="26"/>
      <name val="Trebuchet MS"/>
      <family val="2"/>
    </font>
    <font>
      <b/>
      <u/>
      <sz val="26"/>
      <name val="Trebuchet MS"/>
      <family val="2"/>
    </font>
    <font>
      <sz val="9"/>
      <color rgb="FF000000"/>
      <name val="DejaVu Sans"/>
      <family val="2"/>
    </font>
    <font>
      <sz val="2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4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4" borderId="0" xfId="0" applyFill="1"/>
    <xf numFmtId="0" fontId="4" fillId="3" borderId="2" xfId="0" applyFont="1" applyFill="1" applyBorder="1"/>
    <xf numFmtId="0" fontId="0" fillId="0" borderId="0" xfId="0" pivotButton="1"/>
    <xf numFmtId="164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left" vertical="center"/>
    </xf>
    <xf numFmtId="164" fontId="6" fillId="4" borderId="0" xfId="1" applyFont="1" applyFill="1"/>
    <xf numFmtId="0" fontId="4" fillId="3" borderId="0" xfId="0" applyFont="1" applyFill="1" applyAlignment="1">
      <alignment horizontal="center" vertical="center" wrapText="1"/>
    </xf>
    <xf numFmtId="0" fontId="2" fillId="0" borderId="0" xfId="0" applyFont="1"/>
    <xf numFmtId="0" fontId="4" fillId="0" borderId="2" xfId="0" applyFont="1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9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7" borderId="5" xfId="0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8" borderId="6" xfId="0" applyFill="1" applyBorder="1" applyAlignment="1">
      <alignment horizontal="left" wrapText="1"/>
    </xf>
    <xf numFmtId="0" fontId="6" fillId="8" borderId="6" xfId="0" applyFont="1" applyFill="1" applyBorder="1" applyAlignment="1">
      <alignment horizontal="left" wrapText="1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/>
    <xf numFmtId="0" fontId="11" fillId="0" borderId="1" xfId="0" applyFont="1" applyBorder="1" applyAlignment="1">
      <alignment horizontal="center" vertical="center" wrapText="1"/>
    </xf>
    <xf numFmtId="164" fontId="9" fillId="0" borderId="1" xfId="1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3" fillId="0" borderId="1" xfId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14" fontId="1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/>
    <xf numFmtId="49" fontId="5" fillId="2" borderId="0" xfId="0" applyNumberFormat="1" applyFont="1" applyFill="1" applyAlignment="1">
      <alignment horizontal="center" vertical="center" wrapText="1"/>
    </xf>
    <xf numFmtId="49" fontId="12" fillId="0" borderId="0" xfId="0" applyNumberFormat="1" applyFont="1"/>
    <xf numFmtId="0" fontId="13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0" fillId="0" borderId="3" xfId="0" applyBorder="1"/>
    <xf numFmtId="164" fontId="4" fillId="0" borderId="1" xfId="1" applyFont="1" applyFill="1" applyBorder="1" applyAlignment="1">
      <alignment horizontal="right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0" xfId="0" applyFont="1"/>
    <xf numFmtId="14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/>
    </xf>
    <xf numFmtId="164" fontId="4" fillId="9" borderId="1" xfId="1" applyFont="1" applyFill="1" applyBorder="1" applyAlignment="1">
      <alignment horizontal="center" vertical="center"/>
    </xf>
    <xf numFmtId="14" fontId="13" fillId="9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164" fontId="22" fillId="0" borderId="1" xfId="1" applyFont="1" applyFill="1" applyBorder="1" applyAlignment="1">
      <alignment horizontal="center" vertical="center"/>
    </xf>
    <xf numFmtId="14" fontId="28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9" fontId="26" fillId="0" borderId="0" xfId="0" applyNumberFormat="1" applyFont="1"/>
    <xf numFmtId="0" fontId="21" fillId="0" borderId="5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30" fillId="2" borderId="0" xfId="0" applyNumberFormat="1" applyFont="1" applyFill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164" fontId="13" fillId="0" borderId="1" xfId="1" applyFont="1" applyFill="1" applyBorder="1" applyAlignment="1">
      <alignment horizontal="right" vertical="center"/>
    </xf>
    <xf numFmtId="164" fontId="13" fillId="0" borderId="1" xfId="1" applyFont="1" applyFill="1" applyBorder="1" applyAlignment="1">
      <alignment horizontal="center" vertical="center"/>
    </xf>
    <xf numFmtId="0" fontId="13" fillId="0" borderId="0" xfId="0" applyFont="1"/>
    <xf numFmtId="14" fontId="21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164" fontId="13" fillId="0" borderId="1" xfId="1" applyFont="1" applyFill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/>
    </xf>
    <xf numFmtId="164" fontId="4" fillId="0" borderId="1" xfId="1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8" fillId="2" borderId="1" xfId="0" applyFont="1" applyFill="1" applyBorder="1" applyAlignment="1">
      <alignment horizontal="right" vertical="center" wrapText="1"/>
    </xf>
    <xf numFmtId="164" fontId="13" fillId="0" borderId="1" xfId="1" applyFont="1" applyBorder="1" applyAlignment="1">
      <alignment horizontal="right" vertical="center" wrapText="1"/>
    </xf>
    <xf numFmtId="164" fontId="21" fillId="0" borderId="1" xfId="1" applyFont="1" applyBorder="1" applyAlignment="1">
      <alignment horizontal="right" vertical="center" wrapText="1"/>
    </xf>
    <xf numFmtId="4" fontId="13" fillId="9" borderId="1" xfId="0" applyNumberFormat="1" applyFont="1" applyFill="1" applyBorder="1" applyAlignment="1">
      <alignment horizontal="right" vertical="center"/>
    </xf>
    <xf numFmtId="164" fontId="3" fillId="0" borderId="1" xfId="1" applyFont="1" applyBorder="1" applyAlignment="1">
      <alignment horizontal="right" vertical="center" wrapText="1"/>
    </xf>
    <xf numFmtId="164" fontId="0" fillId="0" borderId="1" xfId="1" applyFont="1" applyBorder="1" applyAlignment="1">
      <alignment horizontal="right" vertical="center" wrapText="1"/>
    </xf>
    <xf numFmtId="164" fontId="16" fillId="0" borderId="1" xfId="1" applyFont="1" applyBorder="1" applyAlignment="1">
      <alignment horizontal="right" vertical="center" wrapText="1"/>
    </xf>
    <xf numFmtId="164" fontId="17" fillId="0" borderId="1" xfId="1" applyFont="1" applyBorder="1" applyAlignment="1">
      <alignment horizontal="right" vertical="center" wrapText="1"/>
    </xf>
    <xf numFmtId="164" fontId="28" fillId="0" borderId="1" xfId="1" applyFont="1" applyBorder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164" fontId="4" fillId="9" borderId="1" xfId="1" applyFont="1" applyFill="1" applyBorder="1" applyAlignment="1">
      <alignment horizontal="right" vertical="center"/>
    </xf>
    <xf numFmtId="164" fontId="3" fillId="0" borderId="1" xfId="1" applyFont="1" applyFill="1" applyBorder="1" applyAlignment="1">
      <alignment horizontal="right" vertical="center"/>
    </xf>
    <xf numFmtId="164" fontId="22" fillId="0" borderId="1" xfId="1" applyFont="1" applyBorder="1" applyAlignment="1">
      <alignment horizontal="right" vertical="center"/>
    </xf>
    <xf numFmtId="0" fontId="14" fillId="4" borderId="1" xfId="0" applyFont="1" applyFill="1" applyBorder="1" applyAlignment="1">
      <alignment vertical="center" wrapText="1"/>
    </xf>
    <xf numFmtId="4" fontId="13" fillId="4" borderId="1" xfId="0" applyNumberFormat="1" applyFont="1" applyFill="1" applyBorder="1" applyAlignment="1">
      <alignment horizontal="right" vertical="center"/>
    </xf>
    <xf numFmtId="0" fontId="31" fillId="0" borderId="0" xfId="0" applyFont="1"/>
    <xf numFmtId="0" fontId="34" fillId="0" borderId="0" xfId="0" applyFont="1"/>
    <xf numFmtId="0" fontId="33" fillId="2" borderId="3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6" fillId="0" borderId="0" xfId="0" applyFont="1"/>
    <xf numFmtId="0" fontId="36" fillId="0" borderId="0" xfId="0" applyFont="1" applyAlignment="1">
      <alignment horizontal="left" vertical="center" wrapText="1"/>
    </xf>
    <xf numFmtId="0" fontId="32" fillId="0" borderId="0" xfId="0" applyFont="1"/>
    <xf numFmtId="0" fontId="39" fillId="5" borderId="0" xfId="0" applyFont="1" applyFill="1"/>
    <xf numFmtId="0" fontId="39" fillId="6" borderId="0" xfId="0" applyFont="1" applyFill="1"/>
    <xf numFmtId="0" fontId="39" fillId="0" borderId="0" xfId="0" applyFont="1"/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4" fontId="35" fillId="0" borderId="1" xfId="0" applyNumberFormat="1" applyFont="1" applyBorder="1" applyAlignment="1">
      <alignment horizontal="right" vertical="center" wrapText="1"/>
    </xf>
    <xf numFmtId="165" fontId="35" fillId="0" borderId="1" xfId="0" applyNumberFormat="1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left" vertical="center" wrapText="1"/>
    </xf>
    <xf numFmtId="4" fontId="35" fillId="0" borderId="7" xfId="0" applyNumberFormat="1" applyFont="1" applyBorder="1" applyAlignment="1">
      <alignment horizontal="right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4" fontId="41" fillId="0" borderId="9" xfId="0" applyNumberFormat="1" applyFont="1" applyBorder="1" applyAlignment="1">
      <alignment horizontal="right" vertical="center" wrapText="1"/>
    </xf>
    <xf numFmtId="4" fontId="41" fillId="0" borderId="11" xfId="0" applyNumberFormat="1" applyFont="1" applyBorder="1" applyAlignment="1">
      <alignment horizontal="right" vertical="center" wrapText="1"/>
    </xf>
    <xf numFmtId="0" fontId="42" fillId="0" borderId="0" xfId="0" applyFont="1"/>
    <xf numFmtId="165" fontId="35" fillId="0" borderId="10" xfId="0" applyNumberFormat="1" applyFont="1" applyBorder="1" applyAlignment="1">
      <alignment horizontal="center" vertical="center" wrapText="1"/>
    </xf>
    <xf numFmtId="4" fontId="35" fillId="0" borderId="1" xfId="0" applyNumberFormat="1" applyFont="1" applyBorder="1" applyAlignment="1" applyProtection="1">
      <alignment vertical="center" wrapText="1"/>
      <protection locked="0"/>
    </xf>
    <xf numFmtId="4" fontId="35" fillId="0" borderId="9" xfId="0" applyNumberFormat="1" applyFont="1" applyBorder="1" applyAlignment="1">
      <alignment horizontal="right" vertical="center" wrapText="1"/>
    </xf>
    <xf numFmtId="4" fontId="35" fillId="0" borderId="0" xfId="0" applyNumberFormat="1" applyFont="1" applyAlignment="1">
      <alignment vertical="center"/>
    </xf>
    <xf numFmtId="0" fontId="35" fillId="0" borderId="12" xfId="0" applyFont="1" applyBorder="1" applyAlignment="1">
      <alignment horizontal="center" vertical="center" wrapText="1"/>
    </xf>
    <xf numFmtId="4" fontId="35" fillId="0" borderId="5" xfId="0" applyNumberFormat="1" applyFont="1" applyBorder="1" applyAlignment="1">
      <alignment horizontal="right" vertical="center" wrapText="1"/>
    </xf>
    <xf numFmtId="165" fontId="35" fillId="0" borderId="7" xfId="0" applyNumberFormat="1" applyFont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 wrapText="1"/>
    </xf>
    <xf numFmtId="0" fontId="35" fillId="0" borderId="7" xfId="0" applyNumberFormat="1" applyFont="1" applyFill="1" applyBorder="1" applyAlignment="1" applyProtection="1">
      <alignment horizontal="center" vertical="center" wrapText="1"/>
    </xf>
    <xf numFmtId="0" fontId="35" fillId="0" borderId="7" xfId="0" applyNumberFormat="1" applyFont="1" applyFill="1" applyBorder="1" applyAlignment="1" applyProtection="1">
      <alignment horizontal="left" vertical="center" wrapText="1"/>
    </xf>
    <xf numFmtId="4" fontId="35" fillId="0" borderId="7" xfId="0" applyNumberFormat="1" applyFont="1" applyFill="1" applyBorder="1" applyAlignment="1" applyProtection="1">
      <alignment horizontal="right" vertical="center" wrapText="1"/>
    </xf>
    <xf numFmtId="165" fontId="35" fillId="0" borderId="7" xfId="0" applyNumberFormat="1" applyFont="1" applyFill="1" applyBorder="1" applyAlignment="1" applyProtection="1">
      <alignment horizontal="center" vertical="center" wrapText="1"/>
    </xf>
    <xf numFmtId="0" fontId="35" fillId="0" borderId="1" xfId="0" applyNumberFormat="1" applyFont="1" applyFill="1" applyBorder="1" applyAlignment="1" applyProtection="1">
      <alignment horizontal="left" vertical="center" wrapText="1"/>
    </xf>
    <xf numFmtId="0" fontId="35" fillId="0" borderId="1" xfId="0" applyNumberFormat="1" applyFont="1" applyFill="1" applyBorder="1" applyAlignment="1" applyProtection="1">
      <alignment horizontal="center" vertical="center" wrapText="1"/>
    </xf>
    <xf numFmtId="4" fontId="35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NumberFormat="1" applyFont="1" applyFill="1" applyBorder="1" applyAlignment="1" applyProtection="1">
      <alignment horizontal="left" vertical="center" wrapText="1"/>
    </xf>
    <xf numFmtId="0" fontId="38" fillId="0" borderId="0" xfId="0" applyNumberFormat="1" applyFont="1" applyFill="1" applyBorder="1" applyAlignment="1" applyProtection="1">
      <alignment horizontal="center" vertical="center" wrapText="1"/>
    </xf>
    <xf numFmtId="4" fontId="38" fillId="0" borderId="0" xfId="0" applyNumberFormat="1" applyFont="1" applyFill="1" applyBorder="1" applyAlignment="1" applyProtection="1">
      <alignment horizontal="right" vertical="center" wrapText="1"/>
    </xf>
    <xf numFmtId="165" fontId="38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Virgulă" xfId="1" builtinId="3"/>
  </cellStyles>
  <dxfs count="149"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bottom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1" readingOrder="0"/>
    </dxf>
    <dxf>
      <numFmt numFmtId="164" formatCode="_-* #,##0.00\ _l_e_i_-;\-* #,##0.00\ _l_e_i_-;_-* &quot;-&quot;??\ _l_e_i_-;_-@_-"/>
    </dxf>
    <dxf>
      <numFmt numFmtId="164" formatCode="_-* #,##0.00\ _l_e_i_-;\-* #,##0.00\ _l_e_i_-;_-* &quot;-&quot;??\ _l_e_i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7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7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.00\ _l_e_i_-;\-* #,##0.00\ _l_e_i_-;_-* &quot;-&quot;??\ _l_e_i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.00\ _l_e_i_-;\-* #,##0.00\ _l_e_i_-;_-* &quot;-&quot;??\ _l_e_i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.00\ _l_e_i_-;\-* #,##0.00\ _l_e_i_-;_-* &quot;-&quot;??\ _l_e_i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.00\ _l_e_i_-;\-* #,##0.00\ _l_e_i_-;_-* &quot;-&quot;??\ _l_e_i_-;_-@_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.00\ _l_e_i_-;\-* #,##0.00\ _l_e_i_-;_-* &quot;-&quot;??\ _l_e_i_-;_-@_-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_-* #,##0.00\ _l_e_i_-;\-* #,##0.00\ _l_e_i_-;_-* &quot;-&quot;??\ _l_e_i_-;_-@_-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border outline="0">
        <left style="thin">
          <color rgb="FF000000"/>
        </left>
        <right style="thin">
          <color rgb="FF9BC2E6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165" formatCode="dd\.mm\.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165" formatCode="dd\.mm\.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0"/>
        <color auto="1"/>
        <name val="Calibri"/>
        <scheme val="minor"/>
      </font>
      <alignment textRotation="0" wrapText="0" indent="0" justifyLastLine="0" shrinkToFit="0" readingOrder="0"/>
    </dxf>
    <dxf>
      <border outline="0">
        <left style="thin">
          <color rgb="FF000000"/>
        </left>
        <right style="thin">
          <color theme="4" tint="0.39997558519241921"/>
        </right>
      </border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eetMetadata" Target="metadata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IMION ILIE" refreshedDate="43852.761389467596" backgroundQuery="1" createdVersion="6" refreshedVersion="6" minRefreshableVersion="3" recordCount="0" supportSubquery="1" supportAdvancedDrill="1" xr:uid="{00000000-000A-0000-FFFF-FFFF00000000}">
  <cacheSource type="external" connectionId="1"/>
  <cacheFields count="7">
    <cacheField name="[Tipul_Procedurii].[Procedura].[Procedura]" caption="Procedura" numFmtId="0" hierarchy="78" level="1">
      <sharedItems containsBlank="1" count="9">
        <s v="AD complexa"/>
        <s v="AD simpla"/>
        <s v="Exceptie art. 30 L98/2016"/>
        <s v="Licitatie deschisa"/>
        <s v="Negociere fara publicare prealabila"/>
        <s v="Procedura proprie"/>
        <s v="Procedura simplificata"/>
        <m u="1"/>
        <s v="Exceptie art. 29 L98/2016" u="1"/>
      </sharedItems>
    </cacheField>
    <cacheField name="[Measures].[Count of Tip procedura]" caption="Count of Tip procedura" numFmtId="0" hierarchy="97" level="32767"/>
    <cacheField name="[Measures].[Count of Tip AD]" caption="Count of Tip AD" numFmtId="0" hierarchy="98" level="32767"/>
    <cacheField name="[Responsabil_achizitie].[Responsabil achizitie].[Responsabil achizitie]" caption="Responsabil achizitie" numFmtId="0" hierarchy="4" level="1">
      <sharedItems count="11">
        <s v="ALEXANDRU Anisia"/>
        <s v="BACNEANU Elena"/>
        <s v="BACNEANU Virginia"/>
        <s v="BUZICA Cristian"/>
        <s v="CIMPEANU Carmen"/>
        <s v="CRETU Anca"/>
        <s v="GHEORGHE Mirela"/>
        <s v="HORIA Alina"/>
        <s v="NEGREA Andrei"/>
        <s v="TEODORESCU Margareta"/>
        <s v="ZLOTEA Liliana"/>
      </sharedItems>
    </cacheField>
    <cacheField name="[Measures].[Count of Tip procedura 2]" caption="Count of Tip procedura 2" numFmtId="0" hierarchy="100" level="32767"/>
    <cacheField name="[Status_lucrare].[Status].[Status]" caption="Status" numFmtId="0" hierarchy="5" level="1">
      <sharedItems containsSemiMixedTypes="0" containsNonDate="0" containsString="0"/>
    </cacheField>
    <cacheField name="[Measures].[Count of Tip procedura 3]" caption="Count of Tip procedura 3" numFmtId="0" hierarchy="102" level="32767"/>
  </cacheFields>
  <cacheHierarchies count="107">
    <cacheHierarchy uniqueName="[Coduri_bugetare].[Cod bugetar]" caption="Cod bugetar" attribute="1" defaultMemberUniqueName="[Coduri_bugetare].[Cod bugetar].[All]" allUniqueName="[Coduri_bugetare].[Cod bugetar].[All]" dimensionUniqueName="[Coduri_bugetare]" displayFolder="" count="0" memberValueDatatype="130" unbalanced="0"/>
    <cacheHierarchy uniqueName="[Coduri_bugetare].[Descriere cod bugetar]" caption="Descriere cod bugetar" attribute="1" defaultMemberUniqueName="[Coduri_bugetare].[Descriere cod bugetar].[All]" allUniqueName="[Coduri_bugetare].[Descriere cod bugetar].[All]" dimensionUniqueName="[Coduri_bugetare]" displayFolder="" count="0" memberValueDatatype="130" unbalanced="0"/>
    <cacheHierarchy uniqueName="[Disponibil].[Disponibil]" caption="Disponibil" attribute="1" defaultMemberUniqueName="[Disponibil].[Disponibil].[All]" allUniqueName="[Disponibil].[Disponibil].[All]" dimensionUniqueName="[Disponibil]" displayFolder="" count="0" memberValueDatatype="130" unbalanced="0"/>
    <cacheHierarchy uniqueName="[Investitii].[Investitii]" caption="Investitii" attribute="1" defaultMemberUniqueName="[Investitii].[Investitii].[All]" allUniqueName="[Investitii].[Investitii].[All]" dimensionUniqueName="[Investitii]" displayFolder="" count="0" memberValueDatatype="130" unbalanced="0"/>
    <cacheHierarchy uniqueName="[Responsabil_achizitie].[Responsabil achizitie]" caption="Responsabil achizitie" attribute="1" defaultMemberUniqueName="[Responsabil_achizitie].[Responsabil achizitie].[All]" allUniqueName="[Responsabil_achizitie].[Responsabil achizitie].[All]" dimensionUniqueName="[Responsabil_achizitie]" displayFolder="" count="2" memberValueDatatype="130" unbalanced="0">
      <fieldsUsage count="2">
        <fieldUsage x="-1"/>
        <fieldUsage x="3"/>
      </fieldsUsage>
    </cacheHierarchy>
    <cacheHierarchy uniqueName="[Status_lucrare].[Status]" caption="Status" attribute="1" defaultMemberUniqueName="[Status_lucrare].[Status].[All]" allUniqueName="[Status_lucrare].[Status].[All]" dimensionUniqueName="[Status_lucrare]" displayFolder="" count="2" memberValueDatatype="130" unbalanced="0">
      <fieldsUsage count="2">
        <fieldUsage x="-1"/>
        <fieldUsage x="5"/>
      </fieldsUsage>
    </cacheHierarchy>
    <cacheHierarchy uniqueName="[Tabel_A8_AD].[Nr. crt.]" caption="Nr. crt." attribute="1" defaultMemberUniqueName="[Tabel_A8_AD].[Nr. crt.].[All]" allUniqueName="[Tabel_A8_AD].[Nr. crt.].[All]" dimensionUniqueName="[Tabel_A8_AD]" displayFolder="" count="0" memberValueDatatype="130" unbalanced="0"/>
    <cacheHierarchy uniqueName="[Tabel_A8_AD].[Obiectul contractului]" caption="Obiectul contractului" attribute="1" defaultMemberUniqueName="[Tabel_A8_AD].[Obiectul contractului].[All]" allUniqueName="[Tabel_A8_AD].[Obiectul contractului].[All]" dimensionUniqueName="[Tabel_A8_AD]" displayFolder="" count="0" memberValueDatatype="130" unbalanced="0"/>
    <cacheHierarchy uniqueName="[Tabel_A8_AD].[CPV Principal]" caption="CPV Principal" attribute="1" defaultMemberUniqueName="[Tabel_A8_AD].[CPV Principal].[All]" allUniqueName="[Tabel_A8_AD].[CPV Principal].[All]" dimensionUniqueName="[Tabel_A8_AD]" displayFolder="" count="0" memberValueDatatype="130" unbalanced="0"/>
    <cacheHierarchy uniqueName="[Tabel_A8_AD].[Valoare estimata  - lei fără TVA -]" caption="Valoare estimata  - lei fără TVA -" attribute="1" defaultMemberUniqueName="[Tabel_A8_AD].[Valoare estimata  - lei fără TVA -].[All]" allUniqueName="[Tabel_A8_AD].[Valoare estimata  - lei fără TVA -].[All]" dimensionUniqueName="[Tabel_A8_AD]" displayFolder="" count="0" memberValueDatatype="5" unbalanced="0"/>
    <cacheHierarchy uniqueName="[Tabel_A8_AD].[Valoarea estimată  pentru 2020 lei fără TVA]" caption="Valoarea estimată  pentru 2020 lei fără TVA" attribute="1" defaultMemberUniqueName="[Tabel_A8_AD].[Valoarea estimată  pentru 2020 lei fără TVA].[All]" allUniqueName="[Tabel_A8_AD].[Valoarea estimată  pentru 2020 lei fără TVA].[All]" dimensionUniqueName="[Tabel_A8_AD]" displayFolder="" count="0" memberValueDatatype="5" unbalanced="0"/>
    <cacheHierarchy uniqueName="[Tabel_A8_AD].[Valoare atribuita]" caption="Valoare atribuita" attribute="1" defaultMemberUniqueName="[Tabel_A8_AD].[Valoare atribuita].[All]" allUniqueName="[Tabel_A8_AD].[Valoare atribuita].[All]" dimensionUniqueName="[Tabel_A8_AD]" displayFolder="" count="0" memberValueDatatype="130" unbalanced="0"/>
    <cacheHierarchy uniqueName="[Tabel_A8_AD].[Data inceperii]" caption="Data inceperii" attribute="1" time="1" defaultMemberUniqueName="[Tabel_A8_AD].[Data inceperii].[All]" allUniqueName="[Tabel_A8_AD].[Data inceperii].[All]" dimensionUniqueName="[Tabel_A8_AD]" displayFolder="" count="0" memberValueDatatype="7" unbalanced="0"/>
    <cacheHierarchy uniqueName="[Tabel_A8_AD].[Data finalizarii]" caption="Data finalizarii" attribute="1" time="1" defaultMemberUniqueName="[Tabel_A8_AD].[Data finalizarii].[All]" allUniqueName="[Tabel_A8_AD].[Data finalizarii].[All]" dimensionUniqueName="[Tabel_A8_AD]" displayFolder="" count="0" memberValueDatatype="7" unbalanced="0"/>
    <cacheHierarchy uniqueName="[Tabel_A8_AD].[Tip AD]" caption="Tip AD" attribute="1" defaultMemberUniqueName="[Tabel_A8_AD].[Tip AD].[All]" allUniqueName="[Tabel_A8_AD].[Tip AD].[All]" dimensionUniqueName="[Tabel_A8_AD]" displayFolder="" count="0" memberValueDatatype="130" unbalanced="0"/>
    <cacheHierarchy uniqueName="[Tabel_A8_AD].[Modalitate derulare]" caption="Modalitate derulare" attribute="1" defaultMemberUniqueName="[Tabel_A8_AD].[Modalitate derulare].[All]" allUniqueName="[Tabel_A8_AD].[Modalitate derulare].[All]" dimensionUniqueName="[Tabel_A8_AD]" displayFolder="" count="0" memberValueDatatype="130" unbalanced="0"/>
    <cacheHierarchy uniqueName="[Tabel_A8_AD].[Responsabil]" caption="Responsabil" attribute="1" defaultMemberUniqueName="[Tabel_A8_AD].[Responsabil].[All]" allUniqueName="[Tabel_A8_AD].[Responsabil].[All]" dimensionUniqueName="[Tabel_A8_AD]" displayFolder="" count="0" memberValueDatatype="130" unbalanced="0"/>
    <cacheHierarchy uniqueName="[Tabel_A8_AD].[Stare]" caption="Stare" attribute="1" defaultMemberUniqueName="[Tabel_A8_AD].[Stare].[All]" allUniqueName="[Tabel_A8_AD].[Stare].[All]" dimensionUniqueName="[Tabel_A8_AD]" displayFolder="" count="0" memberValueDatatype="130" unbalanced="0"/>
    <cacheHierarchy uniqueName="[Tabel_A8_AD].[Observații]" caption="Observații" attribute="1" defaultMemberUniqueName="[Tabel_A8_AD].[Observații].[All]" allUniqueName="[Tabel_A8_AD].[Observații].[All]" dimensionUniqueName="[Tabel_A8_AD]" displayFolder="" count="0" memberValueDatatype="130" unbalanced="0"/>
    <cacheHierarchy uniqueName="[Tabel_A8_AD].[Trimestru]" caption="Trimestru" attribute="1" defaultMemberUniqueName="[Tabel_A8_AD].[Trimestru].[All]" allUniqueName="[Tabel_A8_AD].[Trimestru].[All]" dimensionUniqueName="[Tabel_A8_AD]" displayFolder="" count="0" memberValueDatatype="130" unbalanced="0"/>
    <cacheHierarchy uniqueName="[Tabel_A8_AD].[Pus disponibil]" caption="Pus disponibil" attribute="1" defaultMemberUniqueName="[Tabel_A8_AD].[Pus disponibil].[All]" allUniqueName="[Tabel_A8_AD].[Pus disponibil].[All]" dimensionUniqueName="[Tabel_A8_AD]" displayFolder="" count="0" memberValueDatatype="130" unbalanced="0"/>
    <cacheHierarchy uniqueName="[Tabel_A8_AD].[Articol Bugetar]" caption="Articol Bugetar" attribute="1" defaultMemberUniqueName="[Tabel_A8_AD].[Articol Bugetar].[All]" allUniqueName="[Tabel_A8_AD].[Articol Bugetar].[All]" dimensionUniqueName="[Tabel_A8_AD]" displayFolder="" count="0" memberValueDatatype="130" unbalanced="0"/>
    <cacheHierarchy uniqueName="[Tabel_A8_AD].[Prioritate]" caption="Prioritate" attribute="1" defaultMemberUniqueName="[Tabel_A8_AD].[Prioritate].[All]" allUniqueName="[Tabel_A8_AD].[Prioritate].[All]" dimensionUniqueName="[Tabel_A8_AD]" displayFolder="" count="0" memberValueDatatype="130" unbalanced="0"/>
    <cacheHierarchy uniqueName="[Tabel_A8_AD].[Departament solicitant]" caption="Departament solicitant" attribute="1" defaultMemberUniqueName="[Tabel_A8_AD].[Departament solicitant].[All]" allUniqueName="[Tabel_A8_AD].[Departament solicitant].[All]" dimensionUniqueName="[Tabel_A8_AD]" displayFolder="" count="0" memberValueDatatype="130" unbalanced="0"/>
    <cacheHierarchy uniqueName="[Tabel_A9_Ex_L98].[Nr. crt.]" caption="Nr. crt." attribute="1" defaultMemberUniqueName="[Tabel_A9_Ex_L98].[Nr. crt.].[All]" allUniqueName="[Tabel_A9_Ex_L98].[Nr. crt.].[All]" dimensionUniqueName="[Tabel_A9_Ex_L98]" displayFolder="" count="0" memberValueDatatype="130" unbalanced="0"/>
    <cacheHierarchy uniqueName="[Tabel_A9_Ex_L98].[Obiectul contractului]" caption="Obiectul contractului" attribute="1" defaultMemberUniqueName="[Tabel_A9_Ex_L98].[Obiectul contractului].[All]" allUniqueName="[Tabel_A9_Ex_L98].[Obiectul contractului].[All]" dimensionUniqueName="[Tabel_A9_Ex_L98]" displayFolder="" count="0" memberValueDatatype="130" unbalanced="0"/>
    <cacheHierarchy uniqueName="[Tabel_A9_Ex_L98].[CPV Principal]" caption="CPV Principal" attribute="1" defaultMemberUniqueName="[Tabel_A9_Ex_L98].[CPV Principal].[All]" allUniqueName="[Tabel_A9_Ex_L98].[CPV Principal].[All]" dimensionUniqueName="[Tabel_A9_Ex_L98]" displayFolder="" count="0" memberValueDatatype="130" unbalanced="0"/>
    <cacheHierarchy uniqueName="[Tabel_A9_Ex_L98].[Valoare estimata  - lei fără TVA -]" caption="Valoare estimata  - lei fără TVA -" attribute="1" defaultMemberUniqueName="[Tabel_A9_Ex_L98].[Valoare estimata  - lei fără TVA -].[All]" allUniqueName="[Tabel_A9_Ex_L98].[Valoare estimata  - lei fără TVA -].[All]" dimensionUniqueName="[Tabel_A9_Ex_L98]" displayFolder="" count="0" memberValueDatatype="5" unbalanced="0"/>
    <cacheHierarchy uniqueName="[Tabel_A9_Ex_L98].[Valoarea estimată  pentru 2020 lei fără TVA]" caption="Valoarea estimată  pentru 2020 lei fără TVA" attribute="1" defaultMemberUniqueName="[Tabel_A9_Ex_L98].[Valoarea estimată  pentru 2020 lei fără TVA].[All]" allUniqueName="[Tabel_A9_Ex_L98].[Valoarea estimată  pentru 2020 lei fără TVA].[All]" dimensionUniqueName="[Tabel_A9_Ex_L98]" displayFolder="" count="0" memberValueDatatype="5" unbalanced="0"/>
    <cacheHierarchy uniqueName="[Tabel_A9_Ex_L98].[Valoare atribuita]" caption="Valoare atribuita" attribute="1" defaultMemberUniqueName="[Tabel_A9_Ex_L98].[Valoare atribuita].[All]" allUniqueName="[Tabel_A9_Ex_L98].[Valoare atribuita].[All]" dimensionUniqueName="[Tabel_A9_Ex_L98]" displayFolder="" count="0" memberValueDatatype="20" unbalanced="0"/>
    <cacheHierarchy uniqueName="[Tabel_A9_Ex_L98].[Data inceperii]" caption="Data inceperii" attribute="1" time="1" defaultMemberUniqueName="[Tabel_A9_Ex_L98].[Data inceperii].[All]" allUniqueName="[Tabel_A9_Ex_L98].[Data inceperii].[All]" dimensionUniqueName="[Tabel_A9_Ex_L98]" displayFolder="" count="0" memberValueDatatype="7" unbalanced="0"/>
    <cacheHierarchy uniqueName="[Tabel_A9_Ex_L98].[Data finalizarii]" caption="Data finalizarii" attribute="1" time="1" defaultMemberUniqueName="[Tabel_A9_Ex_L98].[Data finalizarii].[All]" allUniqueName="[Tabel_A9_Ex_L98].[Data finalizarii].[All]" dimensionUniqueName="[Tabel_A9_Ex_L98]" displayFolder="" count="0" memberValueDatatype="7" unbalanced="0"/>
    <cacheHierarchy uniqueName="[Tabel_A9_Ex_L98].[Tip procedura]" caption="Tip procedura" attribute="1" defaultMemberUniqueName="[Tabel_A9_Ex_L98].[Tip procedura].[All]" allUniqueName="[Tabel_A9_Ex_L98].[Tip procedura].[All]" dimensionUniqueName="[Tabel_A9_Ex_L98]" displayFolder="" count="0" memberValueDatatype="130" unbalanced="0"/>
    <cacheHierarchy uniqueName="[Tabel_A9_Ex_L98].[Modalitate derulare]" caption="Modalitate derulare" attribute="1" defaultMemberUniqueName="[Tabel_A9_Ex_L98].[Modalitate derulare].[All]" allUniqueName="[Tabel_A9_Ex_L98].[Modalitate derulare].[All]" dimensionUniqueName="[Tabel_A9_Ex_L98]" displayFolder="" count="0" memberValueDatatype="130" unbalanced="0"/>
    <cacheHierarchy uniqueName="[Tabel_A9_Ex_L98].[Responsabil]" caption="Responsabil" attribute="1" defaultMemberUniqueName="[Tabel_A9_Ex_L98].[Responsabil].[All]" allUniqueName="[Tabel_A9_Ex_L98].[Responsabil].[All]" dimensionUniqueName="[Tabel_A9_Ex_L98]" displayFolder="" count="0" memberValueDatatype="130" unbalanced="0"/>
    <cacheHierarchy uniqueName="[Tabel_A9_Ex_L98].[Stare]" caption="Stare" attribute="1" defaultMemberUniqueName="[Tabel_A9_Ex_L98].[Stare].[All]" allUniqueName="[Tabel_A9_Ex_L98].[Stare].[All]" dimensionUniqueName="[Tabel_A9_Ex_L98]" displayFolder="" count="0" memberValueDatatype="130" unbalanced="0"/>
    <cacheHierarchy uniqueName="[Tabel_A9_Ex_L98].[Observații]" caption="Observații" attribute="1" defaultMemberUniqueName="[Tabel_A9_Ex_L98].[Observații].[All]" allUniqueName="[Tabel_A9_Ex_L98].[Observații].[All]" dimensionUniqueName="[Tabel_A9_Ex_L98]" displayFolder="" count="0" memberValueDatatype="130" unbalanced="0"/>
    <cacheHierarchy uniqueName="[Tabel_A9_Ex_L98].[Trimestru]" caption="Trimestru" attribute="1" defaultMemberUniqueName="[Tabel_A9_Ex_L98].[Trimestru].[All]" allUniqueName="[Tabel_A9_Ex_L98].[Trimestru].[All]" dimensionUniqueName="[Tabel_A9_Ex_L98]" displayFolder="" count="0" memberValueDatatype="130" unbalanced="0"/>
    <cacheHierarchy uniqueName="[Tabel_A9_Ex_L98].[Pus disponibil]" caption="Pus disponibil" attribute="1" defaultMemberUniqueName="[Tabel_A9_Ex_L98].[Pus disponibil].[All]" allUniqueName="[Tabel_A9_Ex_L98].[Pus disponibil].[All]" dimensionUniqueName="[Tabel_A9_Ex_L98]" displayFolder="" count="0" memberValueDatatype="130" unbalanced="0"/>
    <cacheHierarchy uniqueName="[Tabel_A9_Ex_L98].[Articol Bugetar]" caption="Articol Bugetar" attribute="1" defaultMemberUniqueName="[Tabel_A9_Ex_L98].[Articol Bugetar].[All]" allUniqueName="[Tabel_A9_Ex_L98].[Articol Bugetar].[All]" dimensionUniqueName="[Tabel_A9_Ex_L98]" displayFolder="" count="0" memberValueDatatype="130" unbalanced="0"/>
    <cacheHierarchy uniqueName="[Tabel_A9_Ex_L98].[Prioritate]" caption="Prioritate" attribute="1" defaultMemberUniqueName="[Tabel_A9_Ex_L98].[Prioritate].[All]" allUniqueName="[Tabel_A9_Ex_L98].[Prioritate].[All]" dimensionUniqueName="[Tabel_A9_Ex_L98]" displayFolder="" count="0" memberValueDatatype="130" unbalanced="0"/>
    <cacheHierarchy uniqueName="[Tabel_A9_Ex_L98].[Departament solicitant]" caption="Departament solicitant" attribute="1" defaultMemberUniqueName="[Tabel_A9_Ex_L98].[Departament solicitant].[All]" allUniqueName="[Tabel_A9_Ex_L98].[Departament solicitant].[All]" dimensionUniqueName="[Tabel_A9_Ex_L98]" displayFolder="" count="0" memberValueDatatype="130" unbalanced="0"/>
    <cacheHierarchy uniqueName="[Tabel_PAAP2018].[Nr. crt.]" caption="Nr. crt." attribute="1" defaultMemberUniqueName="[Tabel_PAAP2018].[Nr. crt.].[All]" allUniqueName="[Tabel_PAAP2018].[Nr. crt.].[All]" dimensionUniqueName="[Tabel_PAAP2018]" displayFolder="" count="0" memberValueDatatype="130" unbalanced="0"/>
    <cacheHierarchy uniqueName="[Tabel_PAAP2018].[Obiectul contractului]" caption="Obiectul contractului" attribute="1" defaultMemberUniqueName="[Tabel_PAAP2018].[Obiectul contractului].[All]" allUniqueName="[Tabel_PAAP2018].[Obiectul contractului].[All]" dimensionUniqueName="[Tabel_PAAP2018]" displayFolder="" count="0" memberValueDatatype="130" unbalanced="0"/>
    <cacheHierarchy uniqueName="[Tabel_PAAP2018].[CPV Principal]" caption="CPV Principal" attribute="1" defaultMemberUniqueName="[Tabel_PAAP2018].[CPV Principal].[All]" allUniqueName="[Tabel_PAAP2018].[CPV Principal].[All]" dimensionUniqueName="[Tabel_PAAP2018]" displayFolder="" count="0" memberValueDatatype="130" unbalanced="0"/>
    <cacheHierarchy uniqueName="[Tabel_PAAP2018].[Valoare estimata  - lei fără TVA -]" caption="Valoare estimata  - lei fără TVA -" attribute="1" defaultMemberUniqueName="[Tabel_PAAP2018].[Valoare estimata  - lei fără TVA -].[All]" allUniqueName="[Tabel_PAAP2018].[Valoare estimata  - lei fără TVA -].[All]" dimensionUniqueName="[Tabel_PAAP2018]" displayFolder="" count="0" memberValueDatatype="5" unbalanced="0"/>
    <cacheHierarchy uniqueName="[Tabel_PAAP2018].[Valoarea estimată  pentru 2020 lei fără TVA]" caption="Valoarea estimată  pentru 2020 lei fără TVA" attribute="1" defaultMemberUniqueName="[Tabel_PAAP2018].[Valoarea estimată  pentru 2020 lei fără TVA].[All]" allUniqueName="[Tabel_PAAP2018].[Valoarea estimată  pentru 2020 lei fără TVA].[All]" dimensionUniqueName="[Tabel_PAAP2018]" displayFolder="" count="0" memberValueDatatype="5" unbalanced="0"/>
    <cacheHierarchy uniqueName="[Tabel_PAAP2018].[Valoare atribuita]" caption="Valoare atribuita" attribute="1" defaultMemberUniqueName="[Tabel_PAAP2018].[Valoare atribuita].[All]" allUniqueName="[Tabel_PAAP2018].[Valoare atribuita].[All]" dimensionUniqueName="[Tabel_PAAP2018]" displayFolder="" count="0" memberValueDatatype="20" unbalanced="0"/>
    <cacheHierarchy uniqueName="[Tabel_PAAP2018].[Data inceperii]" caption="Data inceperii" attribute="1" time="1" defaultMemberUniqueName="[Tabel_PAAP2018].[Data inceperii].[All]" allUniqueName="[Tabel_PAAP2018].[Data inceperii].[All]" dimensionUniqueName="[Tabel_PAAP2018]" displayFolder="" count="0" memberValueDatatype="7" unbalanced="0"/>
    <cacheHierarchy uniqueName="[Tabel_PAAP2018].[Data finalizarii]" caption="Data finalizarii" attribute="1" time="1" defaultMemberUniqueName="[Tabel_PAAP2018].[Data finalizarii].[All]" allUniqueName="[Tabel_PAAP2018].[Data finalizarii].[All]" dimensionUniqueName="[Tabel_PAAP2018]" displayFolder="" count="0" memberValueDatatype="7" unbalanced="0"/>
    <cacheHierarchy uniqueName="[Tabel_PAAP2018].[Tip procedura]" caption="Tip procedura" attribute="1" defaultMemberUniqueName="[Tabel_PAAP2018].[Tip procedura].[All]" allUniqueName="[Tabel_PAAP2018].[Tip procedura].[All]" dimensionUniqueName="[Tabel_PAAP2018]" displayFolder="" count="0" memberValueDatatype="130" unbalanced="0"/>
    <cacheHierarchy uniqueName="[Tabel_PAAP2018].[Modalitate derulare]" caption="Modalitate derulare" attribute="1" defaultMemberUniqueName="[Tabel_PAAP2018].[Modalitate derulare].[All]" allUniqueName="[Tabel_PAAP2018].[Modalitate derulare].[All]" dimensionUniqueName="[Tabel_PAAP2018]" displayFolder="" count="0" memberValueDatatype="130" unbalanced="0"/>
    <cacheHierarchy uniqueName="[Tabel_PAAP2018].[Responsabil]" caption="Responsabil" attribute="1" defaultMemberUniqueName="[Tabel_PAAP2018].[Responsabil].[All]" allUniqueName="[Tabel_PAAP2018].[Responsabil].[All]" dimensionUniqueName="[Tabel_PAAP2018]" displayFolder="" count="0" memberValueDatatype="130" unbalanced="0"/>
    <cacheHierarchy uniqueName="[Tabel_PAAP2018].[Stare]" caption="Stare" attribute="1" defaultMemberUniqueName="[Tabel_PAAP2018].[Stare].[All]" allUniqueName="[Tabel_PAAP2018].[Stare].[All]" dimensionUniqueName="[Tabel_PAAP2018]" displayFolder="" count="0" memberValueDatatype="130" unbalanced="0"/>
    <cacheHierarchy uniqueName="[Tabel_PAAP2018].[Observații]" caption="Observații" attribute="1" defaultMemberUniqueName="[Tabel_PAAP2018].[Observații].[All]" allUniqueName="[Tabel_PAAP2018].[Observații].[All]" dimensionUniqueName="[Tabel_PAAP2018]" displayFolder="" count="0" memberValueDatatype="130" unbalanced="0"/>
    <cacheHierarchy uniqueName="[Tabel_PAAP2018].[Trimestru]" caption="Trimestru" attribute="1" defaultMemberUniqueName="[Tabel_PAAP2018].[Trimestru].[All]" allUniqueName="[Tabel_PAAP2018].[Trimestru].[All]" dimensionUniqueName="[Tabel_PAAP2018]" displayFolder="" count="0" memberValueDatatype="130" unbalanced="0"/>
    <cacheHierarchy uniqueName="[Tabel_PAAP2018].[Pus disponibil]" caption="Pus disponibil" attribute="1" defaultMemberUniqueName="[Tabel_PAAP2018].[Pus disponibil].[All]" allUniqueName="[Tabel_PAAP2018].[Pus disponibil].[All]" dimensionUniqueName="[Tabel_PAAP2018]" displayFolder="" count="0" memberValueDatatype="130" unbalanced="0"/>
    <cacheHierarchy uniqueName="[Tabel_PAAP2018].[Articol Bugetar]" caption="Articol Bugetar" attribute="1" defaultMemberUniqueName="[Tabel_PAAP2018].[Articol Bugetar].[All]" allUniqueName="[Tabel_PAAP2018].[Articol Bugetar].[All]" dimensionUniqueName="[Tabel_PAAP2018]" displayFolder="" count="0" memberValueDatatype="130" unbalanced="0"/>
    <cacheHierarchy uniqueName="[Tabel_PAAP2018].[Prioritate]" caption="Prioritate" attribute="1" defaultMemberUniqueName="[Tabel_PAAP2018].[Prioritate].[All]" allUniqueName="[Tabel_PAAP2018].[Prioritate].[All]" dimensionUniqueName="[Tabel_PAAP2018]" displayFolder="" count="0" memberValueDatatype="130" unbalanced="0"/>
    <cacheHierarchy uniqueName="[Tabel_PAAP2018].[Departament solicitant]" caption="Departament solicitant" attribute="1" defaultMemberUniqueName="[Tabel_PAAP2018].[Departament solicitant].[All]" allUniqueName="[Tabel_PAAP2018].[Departament solicitant].[All]" dimensionUniqueName="[Tabel_PAAP2018]" displayFolder="" count="0" memberValueDatatype="130" unbalanced="0"/>
    <cacheHierarchy uniqueName="[Tabel_PAAP2018].[Procent VA/VEA]" caption="Procent VA/VEA" attribute="1" defaultMemberUniqueName="[Tabel_PAAP2018].[Procent VA/VEA].[All]" allUniqueName="[Tabel_PAAP2018].[Procent VA/VEA].[All]" dimensionUniqueName="[Tabel_PAAP2018]" displayFolder="" count="0" memberValueDatatype="5" unbalanced="0"/>
    <cacheHierarchy uniqueName="[Tabel_Proiecte].[Nr. crt.]" caption="Nr. crt." attribute="1" defaultMemberUniqueName="[Tabel_Proiecte].[Nr. crt.].[All]" allUniqueName="[Tabel_Proiecte].[Nr. crt.].[All]" dimensionUniqueName="[Tabel_Proiecte]" displayFolder="" count="0" memberValueDatatype="20" unbalanced="0"/>
    <cacheHierarchy uniqueName="[Tabel_Proiecte].[Obiectul contractului]" caption="Obiectul contractului" attribute="1" defaultMemberUniqueName="[Tabel_Proiecte].[Obiectul contractului].[All]" allUniqueName="[Tabel_Proiecte].[Obiectul contractului].[All]" dimensionUniqueName="[Tabel_Proiecte]" displayFolder="" count="0" memberValueDatatype="130" unbalanced="0"/>
    <cacheHierarchy uniqueName="[Tabel_Proiecte].[CPV Principal]" caption="CPV Principal" attribute="1" defaultMemberUniqueName="[Tabel_Proiecte].[CPV Principal].[All]" allUniqueName="[Tabel_Proiecte].[CPV Principal].[All]" dimensionUniqueName="[Tabel_Proiecte]" displayFolder="" count="0" memberValueDatatype="130" unbalanced="0"/>
    <cacheHierarchy uniqueName="[Tabel_Proiecte].[Valoare estimata  - lei fără TVA -]" caption="Valoare estimata  - lei fără TVA -" attribute="1" defaultMemberUniqueName="[Tabel_Proiecte].[Valoare estimata  - lei fără TVA -].[All]" allUniqueName="[Tabel_Proiecte].[Valoare estimata  - lei fără TVA -].[All]" dimensionUniqueName="[Tabel_Proiecte]" displayFolder="" count="0" memberValueDatatype="5" unbalanced="0"/>
    <cacheHierarchy uniqueName="[Tabel_Proiecte].[Valoarea estimată  pentru 2019 lei fără TVA]" caption="Valoarea estimată  pentru 2019 lei fără TVA" attribute="1" defaultMemberUniqueName="[Tabel_Proiecte].[Valoarea estimată  pentru 2019 lei fără TVA].[All]" allUniqueName="[Tabel_Proiecte].[Valoarea estimată  pentru 2019 lei fără TVA].[All]" dimensionUniqueName="[Tabel_Proiecte]" displayFolder="" count="0" memberValueDatatype="130" unbalanced="0"/>
    <cacheHierarchy uniqueName="[Tabel_Proiecte].[Valoare atribuita]" caption="Valoare atribuita" attribute="1" defaultMemberUniqueName="[Tabel_Proiecte].[Valoare atribuita].[All]" allUniqueName="[Tabel_Proiecte].[Valoare atribuita].[All]" dimensionUniqueName="[Tabel_Proiecte]" displayFolder="" count="0" memberValueDatatype="5" unbalanced="0"/>
    <cacheHierarchy uniqueName="[Tabel_Proiecte].[Data inceperii]" caption="Data inceperii" attribute="1" time="1" defaultMemberUniqueName="[Tabel_Proiecte].[Data inceperii].[All]" allUniqueName="[Tabel_Proiecte].[Data inceperii].[All]" dimensionUniqueName="[Tabel_Proiecte]" displayFolder="" count="0" memberValueDatatype="7" unbalanced="0"/>
    <cacheHierarchy uniqueName="[Tabel_Proiecte].[Data finalizarii]" caption="Data finalizarii" attribute="1" time="1" defaultMemberUniqueName="[Tabel_Proiecte].[Data finalizarii].[All]" allUniqueName="[Tabel_Proiecte].[Data finalizarii].[All]" dimensionUniqueName="[Tabel_Proiecte]" displayFolder="" count="0" memberValueDatatype="7" unbalanced="0"/>
    <cacheHierarchy uniqueName="[Tabel_Proiecte].[Tip procedura]" caption="Tip procedura" attribute="1" defaultMemberUniqueName="[Tabel_Proiecte].[Tip procedura].[All]" allUniqueName="[Tabel_Proiecte].[Tip procedura].[All]" dimensionUniqueName="[Tabel_Proiecte]" displayFolder="" count="0" memberValueDatatype="130" unbalanced="0"/>
    <cacheHierarchy uniqueName="[Tabel_Proiecte].[Modalitate derulare]" caption="Modalitate derulare" attribute="1" defaultMemberUniqueName="[Tabel_Proiecte].[Modalitate derulare].[All]" allUniqueName="[Tabel_Proiecte].[Modalitate derulare].[All]" dimensionUniqueName="[Tabel_Proiecte]" displayFolder="" count="0" memberValueDatatype="130" unbalanced="0"/>
    <cacheHierarchy uniqueName="[Tabel_Proiecte].[Responsabil]" caption="Responsabil" attribute="1" defaultMemberUniqueName="[Tabel_Proiecte].[Responsabil].[All]" allUniqueName="[Tabel_Proiecte].[Responsabil].[All]" dimensionUniqueName="[Tabel_Proiecte]" displayFolder="" count="0" memberValueDatatype="130" unbalanced="0"/>
    <cacheHierarchy uniqueName="[Tabel_Proiecte].[Stare]" caption="Stare" attribute="1" defaultMemberUniqueName="[Tabel_Proiecte].[Stare].[All]" allUniqueName="[Tabel_Proiecte].[Stare].[All]" dimensionUniqueName="[Tabel_Proiecte]" displayFolder="" count="0" memberValueDatatype="130" unbalanced="0"/>
    <cacheHierarchy uniqueName="[Tabel_Proiecte].[Observații]" caption="Observații" attribute="1" defaultMemberUniqueName="[Tabel_Proiecte].[Observații].[All]" allUniqueName="[Tabel_Proiecte].[Observații].[All]" dimensionUniqueName="[Tabel_Proiecte]" displayFolder="" count="0" memberValueDatatype="130" unbalanced="0"/>
    <cacheHierarchy uniqueName="[Tabel_Proiecte].[Lista de investitii]" caption="Lista de investitii" attribute="1" defaultMemberUniqueName="[Tabel_Proiecte].[Lista de investitii].[All]" allUniqueName="[Tabel_Proiecte].[Lista de investitii].[All]" dimensionUniqueName="[Tabel_Proiecte]" displayFolder="" count="0" memberValueDatatype="130" unbalanced="0"/>
    <cacheHierarchy uniqueName="[Tabel_Proiecte].[Pus disponibil]" caption="Pus disponibil" attribute="1" defaultMemberUniqueName="[Tabel_Proiecte].[Pus disponibil].[All]" allUniqueName="[Tabel_Proiecte].[Pus disponibil].[All]" dimensionUniqueName="[Tabel_Proiecte]" displayFolder="" count="0" memberValueDatatype="130" unbalanced="0"/>
    <cacheHierarchy uniqueName="[Tabel_Proiecte].[Articol Bugetar]" caption="Articol Bugetar" attribute="1" defaultMemberUniqueName="[Tabel_Proiecte].[Articol Bugetar].[All]" allUniqueName="[Tabel_Proiecte].[Articol Bugetar].[All]" dimensionUniqueName="[Tabel_Proiecte]" displayFolder="" count="0" memberValueDatatype="130" unbalanced="0"/>
    <cacheHierarchy uniqueName="[Tabel_Proiecte].[Proiect]" caption="Proiect" attribute="1" defaultMemberUniqueName="[Tabel_Proiecte].[Proiect].[All]" allUniqueName="[Tabel_Proiecte].[Proiect].[All]" dimensionUniqueName="[Tabel_Proiecte]" displayFolder="" count="0" memberValueDatatype="130" unbalanced="0"/>
    <cacheHierarchy uniqueName="[Tipul_Procedurii].[Procedura]" caption="Procedura" attribute="1" defaultMemberUniqueName="[Tipul_Procedurii].[Procedura].[All]" allUniqueName="[Tipul_Procedurii].[Procedura].[All]" dimensionUniqueName="[Tipul_Procedurii]" displayFolder="" count="2" memberValueDatatype="130" unbalanced="0">
      <fieldsUsage count="2">
        <fieldUsage x="-1"/>
        <fieldUsage x="0"/>
      </fieldsUsage>
    </cacheHierarchy>
    <cacheHierarchy uniqueName="[Trimestrializare].[Trimestrializare]" caption="Trimestrializare" attribute="1" defaultMemberUniqueName="[Trimestrializare].[Trimestrializare].[All]" allUniqueName="[Trimestrializare].[Trimestrializare].[All]" dimensionUniqueName="[Trimestrializare]" displayFolder="" count="0" memberValueDatatype="130" unbalanced="0"/>
    <cacheHierarchy uniqueName="[Measures].[__XL_Count Tabel_PAAP2018]" caption="__XL_Count Tabel_PAAP2018" measure="1" displayFolder="" measureGroup="Tabel_PAAP2018" count="0" hidden="1"/>
    <cacheHierarchy uniqueName="[Measures].[__XL_Count Tabel_A8_AD]" caption="__XL_Count Tabel_A8_AD" measure="1" displayFolder="" measureGroup="Tabel_A8_AD" count="0" hidden="1"/>
    <cacheHierarchy uniqueName="[Measures].[__XL_Count Coduri_bugetare]" caption="__XL_Count Coduri_bugetare" measure="1" displayFolder="" measureGroup="Coduri_bugetare" count="0" hidden="1"/>
    <cacheHierarchy uniqueName="[Measures].[__XL_Count Tabel_A9_Ex_L98]" caption="__XL_Count Tabel_A9_Ex_L98" measure="1" displayFolder="" measureGroup="Tabel_A9_Ex_L98" count="0" hidden="1"/>
    <cacheHierarchy uniqueName="[Measures].[__XL_Count Disponibil]" caption="__XL_Count Disponibil" measure="1" displayFolder="" measureGroup="Disponibil" count="0" hidden="1"/>
    <cacheHierarchy uniqueName="[Measures].[__XL_Count Investitii]" caption="__XL_Count Investitii" measure="1" displayFolder="" measureGroup="Investitii" count="0" hidden="1"/>
    <cacheHierarchy uniqueName="[Measures].[__XL_Count Tipul_Procedurii]" caption="__XL_Count Tipul_Procedurii" measure="1" displayFolder="" measureGroup="Tipul_Procedurii" count="0" hidden="1"/>
    <cacheHierarchy uniqueName="[Measures].[__XL_Count Responsabil_achizitie]" caption="__XL_Count Responsabil_achizitie" measure="1" displayFolder="" measureGroup="Responsabil_achizitie" count="0" hidden="1"/>
    <cacheHierarchy uniqueName="[Measures].[__XL_Count Status_lucrare]" caption="__XL_Count Status_lucrare" measure="1" displayFolder="" measureGroup="Status_lucrare" count="0" hidden="1"/>
    <cacheHierarchy uniqueName="[Measures].[__XL_Count Tabel_Proiecte]" caption="__XL_Count Tabel_Proiecte" measure="1" displayFolder="" measureGroup="Tabel_Proiecte" count="0" hidden="1"/>
    <cacheHierarchy uniqueName="[Measures].[__XL_Count Trimestrializare]" caption="__XL_Count Trimestrializare" measure="1" displayFolder="" measureGroup="Trimestrializare" count="0" hidden="1"/>
    <cacheHierarchy uniqueName="[Measures].[__No measures defined]" caption="__No measures defined" measure="1" displayFolder="" count="0" hidden="1"/>
    <cacheHierarchy uniqueName="[Measures].[Count of Valoare estimata  - lei fără TVA -]" caption="Count of Valoare estimata  - lei fără TVA -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 of Valoare estimata  - lei fără TVA -]" caption="Sum of Valoare estimata  - lei fără TVA -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45"/>
        </ext>
      </extLst>
    </cacheHierarchy>
    <cacheHierarchy uniqueName="[Measures].[Sum of Valoare estimata  - lei fără TVA - 2]" caption="Sum of Valoare estimata  - lei fără TVA - 2" measure="1" displayFolder="" measureGroup="Tabel_A8_AD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Valoare estimata  - lei fără TVA - 3]" caption="Sum of Valoare estimata  - lei fără TVA - 3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Count of Nr. crt.]" caption="Count of Nr. crt.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Count of Tip procedura]" caption="Count of Tip procedura" measure="1" displayFolder="" measureGroup="Tabel_A9_Ex_L98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Count of Tip AD]" caption="Count of Tip AD" measure="1" displayFolder="" measureGroup="Tabel_A8_AD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Nr. crt. 2]" caption="Count of Nr. crt. 2" measure="1" displayFolder="" measureGroup="Tabel_A8_AD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Count of Tip procedura 2]" caption="Count of Tip procedura 2" measure="1" displayFolder="" measureGroup="Tabel_PAAP2018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50"/>
        </ext>
      </extLst>
    </cacheHierarchy>
    <cacheHierarchy uniqueName="[Measures].[Count of Procedura]" caption="Count of Procedura" measure="1" displayFolder="" measureGroup="Tipul_Procedurii" count="0" hidden="1">
      <extLst>
        <ext xmlns:x15="http://schemas.microsoft.com/office/spreadsheetml/2010/11/main" uri="{B97F6D7D-B522-45F9-BDA1-12C45D357490}">
          <x15:cacheHierarchy aggregatedColumn="78"/>
        </ext>
      </extLst>
    </cacheHierarchy>
    <cacheHierarchy uniqueName="[Measures].[Count of Tip procedura 3]" caption="Count of Tip procedura 3" measure="1" displayFolder="" measureGroup="Tabel_Proiecte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69"/>
        </ext>
      </extLst>
    </cacheHierarchy>
    <cacheHierarchy uniqueName="[Measures].[Sum of Valoarea estimată  pentru 2020 lei fără TVA]" caption="Sum of Valoarea estimată  pentru 2020 lei fără TVA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46"/>
        </ext>
      </extLst>
    </cacheHierarchy>
    <cacheHierarchy uniqueName="[Measures].[Sum of Valoarea estimată  pentru 2020 lei fără TVA 2]" caption="Sum of Valoarea estimată  pentru 2020 lei fără TVA 2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Count of Valoarea estimată  pentru 2020 lei fără TVA]" caption="Count of Valoarea estimată  pentru 2020 lei fără TVA" measure="1" displayFolder="" measureGroup="Tabel_A8_AD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Valoarea estimată  pentru 2020 lei fără TVA 3]" caption="Sum of Valoarea estimată  pentru 2020 lei fără TVA 3" measure="1" displayFolder="" measureGroup="Tabel_A8_AD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</cacheHierarchies>
  <kpis count="0"/>
  <dimensions count="12">
    <dimension name="Coduri_bugetare" uniqueName="[Coduri_bugetare]" caption="Coduri_bugetare"/>
    <dimension name="Disponibil" uniqueName="[Disponibil]" caption="Disponibil"/>
    <dimension name="Investitii" uniqueName="[Investitii]" caption="Investitii"/>
    <dimension measure="1" name="Measures" uniqueName="[Measures]" caption="Measures"/>
    <dimension name="Responsabil_achizitie" uniqueName="[Responsabil_achizitie]" caption="Responsabil_achizitie"/>
    <dimension name="Status_lucrare" uniqueName="[Status_lucrare]" caption="Status_lucrare"/>
    <dimension name="Tabel_A8_AD" uniqueName="[Tabel_A8_AD]" caption="Tabel_A8_AD"/>
    <dimension name="Tabel_A9_Ex_L98" uniqueName="[Tabel_A9_Ex_L98]" caption="Tabel_A9_Ex_L98"/>
    <dimension name="Tabel_PAAP2018" uniqueName="[Tabel_PAAP2018]" caption="Tabel_PAAP2018"/>
    <dimension name="Tabel_Proiecte" uniqueName="[Tabel_Proiecte]" caption="Tabel_Proiecte"/>
    <dimension name="Tipul_Procedurii" uniqueName="[Tipul_Procedurii]" caption="Tipul_Procedurii"/>
    <dimension name="Trimestrializare" uniqueName="[Trimestrializare]" caption="Trimestrializare"/>
  </dimensions>
  <measureGroups count="11">
    <measureGroup name="Coduri_bugetare" caption="Coduri_bugetare"/>
    <measureGroup name="Disponibil" caption="Disponibil"/>
    <measureGroup name="Investitii" caption="Investitii"/>
    <measureGroup name="Responsabil_achizitie" caption="Responsabil_achizitie"/>
    <measureGroup name="Status_lucrare" caption="Status_lucrare"/>
    <measureGroup name="Tabel_A8_AD" caption="Tabel_A8_AD"/>
    <measureGroup name="Tabel_A9_Ex_L98" caption="Tabel_A9_Ex_L98"/>
    <measureGroup name="Tabel_PAAP2018" caption="Tabel_PAAP2018"/>
    <measureGroup name="Tabel_Proiecte" caption="Tabel_Proiecte"/>
    <measureGroup name="Tipul_Procedurii" caption="Tipul_Procedurii"/>
    <measureGroup name="Trimestrializare" caption="Trimestrializare"/>
  </measureGroups>
  <maps count="35">
    <map measureGroup="0" dimension="0"/>
    <map measureGroup="1" dimension="1"/>
    <map measureGroup="2" dimension="2"/>
    <map measureGroup="3" dimension="4"/>
    <map measureGroup="4" dimension="5"/>
    <map measureGroup="5" dimension="0"/>
    <map measureGroup="5" dimension="1"/>
    <map measureGroup="5" dimension="2"/>
    <map measureGroup="5" dimension="4"/>
    <map measureGroup="5" dimension="5"/>
    <map measureGroup="5" dimension="6"/>
    <map measureGroup="5" dimension="10"/>
    <map measureGroup="5" dimension="11"/>
    <map measureGroup="6" dimension="0"/>
    <map measureGroup="6" dimension="1"/>
    <map measureGroup="6" dimension="2"/>
    <map measureGroup="6" dimension="4"/>
    <map measureGroup="6" dimension="5"/>
    <map measureGroup="6" dimension="7"/>
    <map measureGroup="6" dimension="10"/>
    <map measureGroup="6" dimension="11"/>
    <map measureGroup="7" dimension="0"/>
    <map measureGroup="7" dimension="1"/>
    <map measureGroup="7" dimension="2"/>
    <map measureGroup="7" dimension="4"/>
    <map measureGroup="7" dimension="5"/>
    <map measureGroup="7" dimension="8"/>
    <map measureGroup="7" dimension="10"/>
    <map measureGroup="7" dimension="11"/>
    <map measureGroup="8" dimension="4"/>
    <map measureGroup="8" dimension="5"/>
    <map measureGroup="8" dimension="9"/>
    <map measureGroup="8" dimension="10"/>
    <map measureGroup="9" dimension="10"/>
    <map measureGroup="1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IMION ILIE" refreshedDate="43852.761390624997" backgroundQuery="1" createdVersion="6" refreshedVersion="6" minRefreshableVersion="3" recordCount="0" supportSubquery="1" supportAdvancedDrill="1" xr:uid="{00000000-000A-0000-FFFF-FFFF01000000}">
  <cacheSource type="external" connectionId="1"/>
  <cacheFields count="7">
    <cacheField name="[Tabel_PAAP2018].[Pus disponibil].[Pus disponibil]" caption="Pus disponibil" numFmtId="0" hierarchy="56" level="1">
      <sharedItems containsSemiMixedTypes="0" containsNonDate="0" containsString="0"/>
    </cacheField>
    <cacheField name="[Coduri_bugetare].[Cod bugetar].[Cod bugetar]" caption="Cod bugetar" numFmtId="0" level="1">
      <sharedItems containsBlank="1" count="18">
        <s v="20.01.01"/>
        <s v="20.01.02"/>
        <s v="20.01.03"/>
        <s v="20.01.04"/>
        <s v="20.01.05"/>
        <s v="20.01.09"/>
        <s v="20.01.30"/>
        <s v="20.04.02"/>
        <s v="20.05.30"/>
        <s v="20.12"/>
        <s v="20.13"/>
        <s v="20.30.02"/>
        <s v="20.30.03"/>
        <s v="20.30.04"/>
        <s v="20.30.30"/>
        <s v="71.01.02"/>
        <s v="71.01.03"/>
        <m/>
      </sharedItems>
    </cacheField>
    <cacheField name="[Disponibil].[Disponibil].[Disponibil]" caption="Disponibil" numFmtId="0" hierarchy="2" level="1">
      <sharedItems containsSemiMixedTypes="0" containsNonDate="0" containsString="0"/>
    </cacheField>
    <cacheField name="[Investitii].[Investitii].[Investitii]" caption="Investitii" numFmtId="0" hierarchy="3" level="1">
      <sharedItems containsSemiMixedTypes="0" containsNonDate="0" containsString="0"/>
    </cacheField>
    <cacheField name="[Measures].[Sum of Valoare estimata  - lei fără TVA -]" caption="Sum of Valoare estimata  - lei fără TVA -" numFmtId="0" hierarchy="93" level="32767"/>
    <cacheField name="[Measures].[Sum of Valoare estimata  - lei fără TVA - 2]" caption="Sum of Valoare estimata  - lei fără TVA - 2" numFmtId="0" hierarchy="94" level="32767"/>
    <cacheField name="[Measures].[Sum of Valoare estimata  - lei fără TVA - 3]" caption="Sum of Valoare estimata  - lei fără TVA - 3" numFmtId="0" hierarchy="95" level="32767"/>
  </cacheFields>
  <cacheHierarchies count="107">
    <cacheHierarchy uniqueName="[Coduri_bugetare].[Cod bugetar]" caption="Cod bugetar" attribute="1" defaultMemberUniqueName="[Coduri_bugetare].[Cod bugetar].[All]" allUniqueName="[Coduri_bugetare].[Cod bugetar].[All]" dimensionUniqueName="[Coduri_bugetare]" displayFolder="" count="2" memberValueDatatype="130" unbalanced="0">
      <fieldsUsage count="2">
        <fieldUsage x="-1"/>
        <fieldUsage x="1"/>
      </fieldsUsage>
    </cacheHierarchy>
    <cacheHierarchy uniqueName="[Coduri_bugetare].[Descriere cod bugetar]" caption="Descriere cod bugetar" attribute="1" defaultMemberUniqueName="[Coduri_bugetare].[Descriere cod bugetar].[All]" allUniqueName="[Coduri_bugetare].[Descriere cod bugetar].[All]" dimensionUniqueName="[Coduri_bugetare]" displayFolder="" count="0" memberValueDatatype="130" unbalanced="0"/>
    <cacheHierarchy uniqueName="[Disponibil].[Disponibil]" caption="Disponibil" attribute="1" defaultMemberUniqueName="[Disponibil].[Disponibil].[All]" allUniqueName="[Disponibil].[Disponibil].[All]" dimensionUniqueName="[Disponibil]" displayFolder="" count="2" memberValueDatatype="130" unbalanced="0">
      <fieldsUsage count="2">
        <fieldUsage x="-1"/>
        <fieldUsage x="2"/>
      </fieldsUsage>
    </cacheHierarchy>
    <cacheHierarchy uniqueName="[Investitii].[Investitii]" caption="Investitii" attribute="1" defaultMemberUniqueName="[Investitii].[Investitii].[All]" allUniqueName="[Investitii].[Investitii].[All]" dimensionUniqueName="[Investitii]" displayFolder="" count="2" memberValueDatatype="130" unbalanced="0">
      <fieldsUsage count="2">
        <fieldUsage x="-1"/>
        <fieldUsage x="3"/>
      </fieldsUsage>
    </cacheHierarchy>
    <cacheHierarchy uniqueName="[Responsabil_achizitie].[Responsabil achizitie]" caption="Responsabil achizitie" attribute="1" defaultMemberUniqueName="[Responsabil_achizitie].[Responsabil achizitie].[All]" allUniqueName="[Responsabil_achizitie].[Responsabil achizitie].[All]" dimensionUniqueName="[Responsabil_achizitie]" displayFolder="" count="0" memberValueDatatype="130" unbalanced="0"/>
    <cacheHierarchy uniqueName="[Status_lucrare].[Status]" caption="Status" attribute="1" defaultMemberUniqueName="[Status_lucrare].[Status].[All]" allUniqueName="[Status_lucrare].[Status].[All]" dimensionUniqueName="[Status_lucrare]" displayFolder="" count="0" memberValueDatatype="130" unbalanced="0"/>
    <cacheHierarchy uniqueName="[Tabel_A8_AD].[Nr. crt.]" caption="Nr. crt." attribute="1" defaultMemberUniqueName="[Tabel_A8_AD].[Nr. crt.].[All]" allUniqueName="[Tabel_A8_AD].[Nr. crt.].[All]" dimensionUniqueName="[Tabel_A8_AD]" displayFolder="" count="0" memberValueDatatype="130" unbalanced="0"/>
    <cacheHierarchy uniqueName="[Tabel_A8_AD].[Obiectul contractului]" caption="Obiectul contractului" attribute="1" defaultMemberUniqueName="[Tabel_A8_AD].[Obiectul contractului].[All]" allUniqueName="[Tabel_A8_AD].[Obiectul contractului].[All]" dimensionUniqueName="[Tabel_A8_AD]" displayFolder="" count="0" memberValueDatatype="130" unbalanced="0"/>
    <cacheHierarchy uniqueName="[Tabel_A8_AD].[CPV Principal]" caption="CPV Principal" attribute="1" defaultMemberUniqueName="[Tabel_A8_AD].[CPV Principal].[All]" allUniqueName="[Tabel_A8_AD].[CPV Principal].[All]" dimensionUniqueName="[Tabel_A8_AD]" displayFolder="" count="0" memberValueDatatype="130" unbalanced="0"/>
    <cacheHierarchy uniqueName="[Tabel_A8_AD].[Valoare estimata  - lei fără TVA -]" caption="Valoare estimata  - lei fără TVA -" attribute="1" defaultMemberUniqueName="[Tabel_A8_AD].[Valoare estimata  - lei fără TVA -].[All]" allUniqueName="[Tabel_A8_AD].[Valoare estimata  - lei fără TVA -].[All]" dimensionUniqueName="[Tabel_A8_AD]" displayFolder="" count="0" memberValueDatatype="5" unbalanced="0"/>
    <cacheHierarchy uniqueName="[Tabel_A8_AD].[Valoarea estimată  pentru 2020 lei fără TVA]" caption="Valoarea estimată  pentru 2020 lei fără TVA" attribute="1" defaultMemberUniqueName="[Tabel_A8_AD].[Valoarea estimată  pentru 2020 lei fără TVA].[All]" allUniqueName="[Tabel_A8_AD].[Valoarea estimată  pentru 2020 lei fără TVA].[All]" dimensionUniqueName="[Tabel_A8_AD]" displayFolder="" count="0" memberValueDatatype="5" unbalanced="0"/>
    <cacheHierarchy uniqueName="[Tabel_A8_AD].[Valoare atribuita]" caption="Valoare atribuita" attribute="1" defaultMemberUniqueName="[Tabel_A8_AD].[Valoare atribuita].[All]" allUniqueName="[Tabel_A8_AD].[Valoare atribuita].[All]" dimensionUniqueName="[Tabel_A8_AD]" displayFolder="" count="0" memberValueDatatype="130" unbalanced="0"/>
    <cacheHierarchy uniqueName="[Tabel_A8_AD].[Data inceperii]" caption="Data inceperii" attribute="1" time="1" defaultMemberUniqueName="[Tabel_A8_AD].[Data inceperii].[All]" allUniqueName="[Tabel_A8_AD].[Data inceperii].[All]" dimensionUniqueName="[Tabel_A8_AD]" displayFolder="" count="0" memberValueDatatype="7" unbalanced="0"/>
    <cacheHierarchy uniqueName="[Tabel_A8_AD].[Data finalizarii]" caption="Data finalizarii" attribute="1" time="1" defaultMemberUniqueName="[Tabel_A8_AD].[Data finalizarii].[All]" allUniqueName="[Tabel_A8_AD].[Data finalizarii].[All]" dimensionUniqueName="[Tabel_A8_AD]" displayFolder="" count="0" memberValueDatatype="7" unbalanced="0"/>
    <cacheHierarchy uniqueName="[Tabel_A8_AD].[Tip AD]" caption="Tip AD" attribute="1" defaultMemberUniqueName="[Tabel_A8_AD].[Tip AD].[All]" allUniqueName="[Tabel_A8_AD].[Tip AD].[All]" dimensionUniqueName="[Tabel_A8_AD]" displayFolder="" count="0" memberValueDatatype="130" unbalanced="0"/>
    <cacheHierarchy uniqueName="[Tabel_A8_AD].[Modalitate derulare]" caption="Modalitate derulare" attribute="1" defaultMemberUniqueName="[Tabel_A8_AD].[Modalitate derulare].[All]" allUniqueName="[Tabel_A8_AD].[Modalitate derulare].[All]" dimensionUniqueName="[Tabel_A8_AD]" displayFolder="" count="0" memberValueDatatype="130" unbalanced="0"/>
    <cacheHierarchy uniqueName="[Tabel_A8_AD].[Responsabil]" caption="Responsabil" attribute="1" defaultMemberUniqueName="[Tabel_A8_AD].[Responsabil].[All]" allUniqueName="[Tabel_A8_AD].[Responsabil].[All]" dimensionUniqueName="[Tabel_A8_AD]" displayFolder="" count="0" memberValueDatatype="130" unbalanced="0"/>
    <cacheHierarchy uniqueName="[Tabel_A8_AD].[Stare]" caption="Stare" attribute="1" defaultMemberUniqueName="[Tabel_A8_AD].[Stare].[All]" allUniqueName="[Tabel_A8_AD].[Stare].[All]" dimensionUniqueName="[Tabel_A8_AD]" displayFolder="" count="0" memberValueDatatype="130" unbalanced="0"/>
    <cacheHierarchy uniqueName="[Tabel_A8_AD].[Observații]" caption="Observații" attribute="1" defaultMemberUniqueName="[Tabel_A8_AD].[Observații].[All]" allUniqueName="[Tabel_A8_AD].[Observații].[All]" dimensionUniqueName="[Tabel_A8_AD]" displayFolder="" count="0" memberValueDatatype="130" unbalanced="0"/>
    <cacheHierarchy uniqueName="[Tabel_A8_AD].[Trimestru]" caption="Trimestru" attribute="1" defaultMemberUniqueName="[Tabel_A8_AD].[Trimestru].[All]" allUniqueName="[Tabel_A8_AD].[Trimestru].[All]" dimensionUniqueName="[Tabel_A8_AD]" displayFolder="" count="0" memberValueDatatype="130" unbalanced="0"/>
    <cacheHierarchy uniqueName="[Tabel_A8_AD].[Pus disponibil]" caption="Pus disponibil" attribute="1" defaultMemberUniqueName="[Tabel_A8_AD].[Pus disponibil].[All]" allUniqueName="[Tabel_A8_AD].[Pus disponibil].[All]" dimensionUniqueName="[Tabel_A8_AD]" displayFolder="" count="0" memberValueDatatype="130" unbalanced="0"/>
    <cacheHierarchy uniqueName="[Tabel_A8_AD].[Articol Bugetar]" caption="Articol Bugetar" attribute="1" defaultMemberUniqueName="[Tabel_A8_AD].[Articol Bugetar].[All]" allUniqueName="[Tabel_A8_AD].[Articol Bugetar].[All]" dimensionUniqueName="[Tabel_A8_AD]" displayFolder="" count="0" memberValueDatatype="130" unbalanced="0"/>
    <cacheHierarchy uniqueName="[Tabel_A8_AD].[Prioritate]" caption="Prioritate" attribute="1" defaultMemberUniqueName="[Tabel_A8_AD].[Prioritate].[All]" allUniqueName="[Tabel_A8_AD].[Prioritate].[All]" dimensionUniqueName="[Tabel_A8_AD]" displayFolder="" count="0" memberValueDatatype="130" unbalanced="0"/>
    <cacheHierarchy uniqueName="[Tabel_A8_AD].[Departament solicitant]" caption="Departament solicitant" attribute="1" defaultMemberUniqueName="[Tabel_A8_AD].[Departament solicitant].[All]" allUniqueName="[Tabel_A8_AD].[Departament solicitant].[All]" dimensionUniqueName="[Tabel_A8_AD]" displayFolder="" count="0" memberValueDatatype="130" unbalanced="0"/>
    <cacheHierarchy uniqueName="[Tabel_A9_Ex_L98].[Nr. crt.]" caption="Nr. crt." attribute="1" defaultMemberUniqueName="[Tabel_A9_Ex_L98].[Nr. crt.].[All]" allUniqueName="[Tabel_A9_Ex_L98].[Nr. crt.].[All]" dimensionUniqueName="[Tabel_A9_Ex_L98]" displayFolder="" count="0" memberValueDatatype="130" unbalanced="0"/>
    <cacheHierarchy uniqueName="[Tabel_A9_Ex_L98].[Obiectul contractului]" caption="Obiectul contractului" attribute="1" defaultMemberUniqueName="[Tabel_A9_Ex_L98].[Obiectul contractului].[All]" allUniqueName="[Tabel_A9_Ex_L98].[Obiectul contractului].[All]" dimensionUniqueName="[Tabel_A9_Ex_L98]" displayFolder="" count="0" memberValueDatatype="130" unbalanced="0"/>
    <cacheHierarchy uniqueName="[Tabel_A9_Ex_L98].[CPV Principal]" caption="CPV Principal" attribute="1" defaultMemberUniqueName="[Tabel_A9_Ex_L98].[CPV Principal].[All]" allUniqueName="[Tabel_A9_Ex_L98].[CPV Principal].[All]" dimensionUniqueName="[Tabel_A9_Ex_L98]" displayFolder="" count="0" memberValueDatatype="130" unbalanced="0"/>
    <cacheHierarchy uniqueName="[Tabel_A9_Ex_L98].[Valoare estimata  - lei fără TVA -]" caption="Valoare estimata  - lei fără TVA -" attribute="1" defaultMemberUniqueName="[Tabel_A9_Ex_L98].[Valoare estimata  - lei fără TVA -].[All]" allUniqueName="[Tabel_A9_Ex_L98].[Valoare estimata  - lei fără TVA -].[All]" dimensionUniqueName="[Tabel_A9_Ex_L98]" displayFolder="" count="0" memberValueDatatype="5" unbalanced="0"/>
    <cacheHierarchy uniqueName="[Tabel_A9_Ex_L98].[Valoarea estimată  pentru 2020 lei fără TVA]" caption="Valoarea estimată  pentru 2020 lei fără TVA" attribute="1" defaultMemberUniqueName="[Tabel_A9_Ex_L98].[Valoarea estimată  pentru 2020 lei fără TVA].[All]" allUniqueName="[Tabel_A9_Ex_L98].[Valoarea estimată  pentru 2020 lei fără TVA].[All]" dimensionUniqueName="[Tabel_A9_Ex_L98]" displayFolder="" count="0" memberValueDatatype="5" unbalanced="0"/>
    <cacheHierarchy uniqueName="[Tabel_A9_Ex_L98].[Valoare atribuita]" caption="Valoare atribuita" attribute="1" defaultMemberUniqueName="[Tabel_A9_Ex_L98].[Valoare atribuita].[All]" allUniqueName="[Tabel_A9_Ex_L98].[Valoare atribuita].[All]" dimensionUniqueName="[Tabel_A9_Ex_L98]" displayFolder="" count="0" memberValueDatatype="20" unbalanced="0"/>
    <cacheHierarchy uniqueName="[Tabel_A9_Ex_L98].[Data inceperii]" caption="Data inceperii" attribute="1" time="1" defaultMemberUniqueName="[Tabel_A9_Ex_L98].[Data inceperii].[All]" allUniqueName="[Tabel_A9_Ex_L98].[Data inceperii].[All]" dimensionUniqueName="[Tabel_A9_Ex_L98]" displayFolder="" count="0" memberValueDatatype="7" unbalanced="0"/>
    <cacheHierarchy uniqueName="[Tabel_A9_Ex_L98].[Data finalizarii]" caption="Data finalizarii" attribute="1" time="1" defaultMemberUniqueName="[Tabel_A9_Ex_L98].[Data finalizarii].[All]" allUniqueName="[Tabel_A9_Ex_L98].[Data finalizarii].[All]" dimensionUniqueName="[Tabel_A9_Ex_L98]" displayFolder="" count="0" memberValueDatatype="7" unbalanced="0"/>
    <cacheHierarchy uniqueName="[Tabel_A9_Ex_L98].[Tip procedura]" caption="Tip procedura" attribute="1" defaultMemberUniqueName="[Tabel_A9_Ex_L98].[Tip procedura].[All]" allUniqueName="[Tabel_A9_Ex_L98].[Tip procedura].[All]" dimensionUniqueName="[Tabel_A9_Ex_L98]" displayFolder="" count="0" memberValueDatatype="130" unbalanced="0"/>
    <cacheHierarchy uniqueName="[Tabel_A9_Ex_L98].[Modalitate derulare]" caption="Modalitate derulare" attribute="1" defaultMemberUniqueName="[Tabel_A9_Ex_L98].[Modalitate derulare].[All]" allUniqueName="[Tabel_A9_Ex_L98].[Modalitate derulare].[All]" dimensionUniqueName="[Tabel_A9_Ex_L98]" displayFolder="" count="0" memberValueDatatype="130" unbalanced="0"/>
    <cacheHierarchy uniqueName="[Tabel_A9_Ex_L98].[Responsabil]" caption="Responsabil" attribute="1" defaultMemberUniqueName="[Tabel_A9_Ex_L98].[Responsabil].[All]" allUniqueName="[Tabel_A9_Ex_L98].[Responsabil].[All]" dimensionUniqueName="[Tabel_A9_Ex_L98]" displayFolder="" count="0" memberValueDatatype="130" unbalanced="0"/>
    <cacheHierarchy uniqueName="[Tabel_A9_Ex_L98].[Stare]" caption="Stare" attribute="1" defaultMemberUniqueName="[Tabel_A9_Ex_L98].[Stare].[All]" allUniqueName="[Tabel_A9_Ex_L98].[Stare].[All]" dimensionUniqueName="[Tabel_A9_Ex_L98]" displayFolder="" count="0" memberValueDatatype="130" unbalanced="0"/>
    <cacheHierarchy uniqueName="[Tabel_A9_Ex_L98].[Observații]" caption="Observații" attribute="1" defaultMemberUniqueName="[Tabel_A9_Ex_L98].[Observații].[All]" allUniqueName="[Tabel_A9_Ex_L98].[Observații].[All]" dimensionUniqueName="[Tabel_A9_Ex_L98]" displayFolder="" count="0" memberValueDatatype="130" unbalanced="0"/>
    <cacheHierarchy uniqueName="[Tabel_A9_Ex_L98].[Trimestru]" caption="Trimestru" attribute="1" defaultMemberUniqueName="[Tabel_A9_Ex_L98].[Trimestru].[All]" allUniqueName="[Tabel_A9_Ex_L98].[Trimestru].[All]" dimensionUniqueName="[Tabel_A9_Ex_L98]" displayFolder="" count="0" memberValueDatatype="130" unbalanced="0"/>
    <cacheHierarchy uniqueName="[Tabel_A9_Ex_L98].[Pus disponibil]" caption="Pus disponibil" attribute="1" defaultMemberUniqueName="[Tabel_A9_Ex_L98].[Pus disponibil].[All]" allUniqueName="[Tabel_A9_Ex_L98].[Pus disponibil].[All]" dimensionUniqueName="[Tabel_A9_Ex_L98]" displayFolder="" count="0" memberValueDatatype="130" unbalanced="0"/>
    <cacheHierarchy uniqueName="[Tabel_A9_Ex_L98].[Articol Bugetar]" caption="Articol Bugetar" attribute="1" defaultMemberUniqueName="[Tabel_A9_Ex_L98].[Articol Bugetar].[All]" allUniqueName="[Tabel_A9_Ex_L98].[Articol Bugetar].[All]" dimensionUniqueName="[Tabel_A9_Ex_L98]" displayFolder="" count="0" memberValueDatatype="130" unbalanced="0"/>
    <cacheHierarchy uniqueName="[Tabel_A9_Ex_L98].[Prioritate]" caption="Prioritate" attribute="1" defaultMemberUniqueName="[Tabel_A9_Ex_L98].[Prioritate].[All]" allUniqueName="[Tabel_A9_Ex_L98].[Prioritate].[All]" dimensionUniqueName="[Tabel_A9_Ex_L98]" displayFolder="" count="0" memberValueDatatype="130" unbalanced="0"/>
    <cacheHierarchy uniqueName="[Tabel_A9_Ex_L98].[Departament solicitant]" caption="Departament solicitant" attribute="1" defaultMemberUniqueName="[Tabel_A9_Ex_L98].[Departament solicitant].[All]" allUniqueName="[Tabel_A9_Ex_L98].[Departament solicitant].[All]" dimensionUniqueName="[Tabel_A9_Ex_L98]" displayFolder="" count="0" memberValueDatatype="130" unbalanced="0"/>
    <cacheHierarchy uniqueName="[Tabel_PAAP2018].[Nr. crt.]" caption="Nr. crt." attribute="1" defaultMemberUniqueName="[Tabel_PAAP2018].[Nr. crt.].[All]" allUniqueName="[Tabel_PAAP2018].[Nr. crt.].[All]" dimensionUniqueName="[Tabel_PAAP2018]" displayFolder="" count="0" memberValueDatatype="130" unbalanced="0"/>
    <cacheHierarchy uniqueName="[Tabel_PAAP2018].[Obiectul contractului]" caption="Obiectul contractului" attribute="1" defaultMemberUniqueName="[Tabel_PAAP2018].[Obiectul contractului].[All]" allUniqueName="[Tabel_PAAP2018].[Obiectul contractului].[All]" dimensionUniqueName="[Tabel_PAAP2018]" displayFolder="" count="0" memberValueDatatype="130" unbalanced="0"/>
    <cacheHierarchy uniqueName="[Tabel_PAAP2018].[CPV Principal]" caption="CPV Principal" attribute="1" defaultMemberUniqueName="[Tabel_PAAP2018].[CPV Principal].[All]" allUniqueName="[Tabel_PAAP2018].[CPV Principal].[All]" dimensionUniqueName="[Tabel_PAAP2018]" displayFolder="" count="0" memberValueDatatype="130" unbalanced="0"/>
    <cacheHierarchy uniqueName="[Tabel_PAAP2018].[Valoare estimata  - lei fără TVA -]" caption="Valoare estimata  - lei fără TVA -" attribute="1" defaultMemberUniqueName="[Tabel_PAAP2018].[Valoare estimata  - lei fără TVA -].[All]" allUniqueName="[Tabel_PAAP2018].[Valoare estimata  - lei fără TVA -].[All]" dimensionUniqueName="[Tabel_PAAP2018]" displayFolder="" count="0" memberValueDatatype="5" unbalanced="0"/>
    <cacheHierarchy uniqueName="[Tabel_PAAP2018].[Valoarea estimată  pentru 2020 lei fără TVA]" caption="Valoarea estimată  pentru 2020 lei fără TVA" attribute="1" defaultMemberUniqueName="[Tabel_PAAP2018].[Valoarea estimată  pentru 2020 lei fără TVA].[All]" allUniqueName="[Tabel_PAAP2018].[Valoarea estimată  pentru 2020 lei fără TVA].[All]" dimensionUniqueName="[Tabel_PAAP2018]" displayFolder="" count="0" memberValueDatatype="5" unbalanced="0"/>
    <cacheHierarchy uniqueName="[Tabel_PAAP2018].[Valoare atribuita]" caption="Valoare atribuita" attribute="1" defaultMemberUniqueName="[Tabel_PAAP2018].[Valoare atribuita].[All]" allUniqueName="[Tabel_PAAP2018].[Valoare atribuita].[All]" dimensionUniqueName="[Tabel_PAAP2018]" displayFolder="" count="0" memberValueDatatype="20" unbalanced="0"/>
    <cacheHierarchy uniqueName="[Tabel_PAAP2018].[Data inceperii]" caption="Data inceperii" attribute="1" time="1" defaultMemberUniqueName="[Tabel_PAAP2018].[Data inceperii].[All]" allUniqueName="[Tabel_PAAP2018].[Data inceperii].[All]" dimensionUniqueName="[Tabel_PAAP2018]" displayFolder="" count="0" memberValueDatatype="7" unbalanced="0"/>
    <cacheHierarchy uniqueName="[Tabel_PAAP2018].[Data finalizarii]" caption="Data finalizarii" attribute="1" time="1" defaultMemberUniqueName="[Tabel_PAAP2018].[Data finalizarii].[All]" allUniqueName="[Tabel_PAAP2018].[Data finalizarii].[All]" dimensionUniqueName="[Tabel_PAAP2018]" displayFolder="" count="0" memberValueDatatype="7" unbalanced="0"/>
    <cacheHierarchy uniqueName="[Tabel_PAAP2018].[Tip procedura]" caption="Tip procedura" attribute="1" defaultMemberUniqueName="[Tabel_PAAP2018].[Tip procedura].[All]" allUniqueName="[Tabel_PAAP2018].[Tip procedura].[All]" dimensionUniqueName="[Tabel_PAAP2018]" displayFolder="" count="0" memberValueDatatype="130" unbalanced="0"/>
    <cacheHierarchy uniqueName="[Tabel_PAAP2018].[Modalitate derulare]" caption="Modalitate derulare" attribute="1" defaultMemberUniqueName="[Tabel_PAAP2018].[Modalitate derulare].[All]" allUniqueName="[Tabel_PAAP2018].[Modalitate derulare].[All]" dimensionUniqueName="[Tabel_PAAP2018]" displayFolder="" count="0" memberValueDatatype="130" unbalanced="0"/>
    <cacheHierarchy uniqueName="[Tabel_PAAP2018].[Responsabil]" caption="Responsabil" attribute="1" defaultMemberUniqueName="[Tabel_PAAP2018].[Responsabil].[All]" allUniqueName="[Tabel_PAAP2018].[Responsabil].[All]" dimensionUniqueName="[Tabel_PAAP2018]" displayFolder="" count="0" memberValueDatatype="130" unbalanced="0"/>
    <cacheHierarchy uniqueName="[Tabel_PAAP2018].[Stare]" caption="Stare" attribute="1" defaultMemberUniqueName="[Tabel_PAAP2018].[Stare].[All]" allUniqueName="[Tabel_PAAP2018].[Stare].[All]" dimensionUniqueName="[Tabel_PAAP2018]" displayFolder="" count="0" memberValueDatatype="130" unbalanced="0"/>
    <cacheHierarchy uniqueName="[Tabel_PAAP2018].[Observații]" caption="Observații" attribute="1" defaultMemberUniqueName="[Tabel_PAAP2018].[Observații].[All]" allUniqueName="[Tabel_PAAP2018].[Observații].[All]" dimensionUniqueName="[Tabel_PAAP2018]" displayFolder="" count="0" memberValueDatatype="130" unbalanced="0"/>
    <cacheHierarchy uniqueName="[Tabel_PAAP2018].[Trimestru]" caption="Trimestru" attribute="1" defaultMemberUniqueName="[Tabel_PAAP2018].[Trimestru].[All]" allUniqueName="[Tabel_PAAP2018].[Trimestru].[All]" dimensionUniqueName="[Tabel_PAAP2018]" displayFolder="" count="0" memberValueDatatype="130" unbalanced="0"/>
    <cacheHierarchy uniqueName="[Tabel_PAAP2018].[Pus disponibil]" caption="Pus disponibil" attribute="1" defaultMemberUniqueName="[Tabel_PAAP2018].[Pus disponibil].[All]" allUniqueName="[Tabel_PAAP2018].[Pus disponibil].[All]" dimensionUniqueName="[Tabel_PAAP2018]" displayFolder="" count="2" memberValueDatatype="130" unbalanced="0">
      <fieldsUsage count="2">
        <fieldUsage x="-1"/>
        <fieldUsage x="0"/>
      </fieldsUsage>
    </cacheHierarchy>
    <cacheHierarchy uniqueName="[Tabel_PAAP2018].[Articol Bugetar]" caption="Articol Bugetar" attribute="1" defaultMemberUniqueName="[Tabel_PAAP2018].[Articol Bugetar].[All]" allUniqueName="[Tabel_PAAP2018].[Articol Bugetar].[All]" dimensionUniqueName="[Tabel_PAAP2018]" displayFolder="" count="0" memberValueDatatype="130" unbalanced="0"/>
    <cacheHierarchy uniqueName="[Tabel_PAAP2018].[Prioritate]" caption="Prioritate" attribute="1" defaultMemberUniqueName="[Tabel_PAAP2018].[Prioritate].[All]" allUniqueName="[Tabel_PAAP2018].[Prioritate].[All]" dimensionUniqueName="[Tabel_PAAP2018]" displayFolder="" count="0" memberValueDatatype="130" unbalanced="0"/>
    <cacheHierarchy uniqueName="[Tabel_PAAP2018].[Departament solicitant]" caption="Departament solicitant" attribute="1" defaultMemberUniqueName="[Tabel_PAAP2018].[Departament solicitant].[All]" allUniqueName="[Tabel_PAAP2018].[Departament solicitant].[All]" dimensionUniqueName="[Tabel_PAAP2018]" displayFolder="" count="0" memberValueDatatype="130" unbalanced="0"/>
    <cacheHierarchy uniqueName="[Tabel_PAAP2018].[Procent VA/VEA]" caption="Procent VA/VEA" attribute="1" defaultMemberUniqueName="[Tabel_PAAP2018].[Procent VA/VEA].[All]" allUniqueName="[Tabel_PAAP2018].[Procent VA/VEA].[All]" dimensionUniqueName="[Tabel_PAAP2018]" displayFolder="" count="0" memberValueDatatype="5" unbalanced="0"/>
    <cacheHierarchy uniqueName="[Tabel_Proiecte].[Nr. crt.]" caption="Nr. crt." attribute="1" defaultMemberUniqueName="[Tabel_Proiecte].[Nr. crt.].[All]" allUniqueName="[Tabel_Proiecte].[Nr. crt.].[All]" dimensionUniqueName="[Tabel_Proiecte]" displayFolder="" count="0" memberValueDatatype="20" unbalanced="0"/>
    <cacheHierarchy uniqueName="[Tabel_Proiecte].[Obiectul contractului]" caption="Obiectul contractului" attribute="1" defaultMemberUniqueName="[Tabel_Proiecte].[Obiectul contractului].[All]" allUniqueName="[Tabel_Proiecte].[Obiectul contractului].[All]" dimensionUniqueName="[Tabel_Proiecte]" displayFolder="" count="0" memberValueDatatype="130" unbalanced="0"/>
    <cacheHierarchy uniqueName="[Tabel_Proiecte].[CPV Principal]" caption="CPV Principal" attribute="1" defaultMemberUniqueName="[Tabel_Proiecte].[CPV Principal].[All]" allUniqueName="[Tabel_Proiecte].[CPV Principal].[All]" dimensionUniqueName="[Tabel_Proiecte]" displayFolder="" count="0" memberValueDatatype="130" unbalanced="0"/>
    <cacheHierarchy uniqueName="[Tabel_Proiecte].[Valoare estimata  - lei fără TVA -]" caption="Valoare estimata  - lei fără TVA -" attribute="1" defaultMemberUniqueName="[Tabel_Proiecte].[Valoare estimata  - lei fără TVA -].[All]" allUniqueName="[Tabel_Proiecte].[Valoare estimata  - lei fără TVA -].[All]" dimensionUniqueName="[Tabel_Proiecte]" displayFolder="" count="0" memberValueDatatype="5" unbalanced="0"/>
    <cacheHierarchy uniqueName="[Tabel_Proiecte].[Valoarea estimată  pentru 2019 lei fără TVA]" caption="Valoarea estimată  pentru 2019 lei fără TVA" attribute="1" defaultMemberUniqueName="[Tabel_Proiecte].[Valoarea estimată  pentru 2019 lei fără TVA].[All]" allUniqueName="[Tabel_Proiecte].[Valoarea estimată  pentru 2019 lei fără TVA].[All]" dimensionUniqueName="[Tabel_Proiecte]" displayFolder="" count="0" memberValueDatatype="130" unbalanced="0"/>
    <cacheHierarchy uniqueName="[Tabel_Proiecte].[Valoare atribuita]" caption="Valoare atribuita" attribute="1" defaultMemberUniqueName="[Tabel_Proiecte].[Valoare atribuita].[All]" allUniqueName="[Tabel_Proiecte].[Valoare atribuita].[All]" dimensionUniqueName="[Tabel_Proiecte]" displayFolder="" count="0" memberValueDatatype="5" unbalanced="0"/>
    <cacheHierarchy uniqueName="[Tabel_Proiecte].[Data inceperii]" caption="Data inceperii" attribute="1" time="1" defaultMemberUniqueName="[Tabel_Proiecte].[Data inceperii].[All]" allUniqueName="[Tabel_Proiecte].[Data inceperii].[All]" dimensionUniqueName="[Tabel_Proiecte]" displayFolder="" count="0" memberValueDatatype="7" unbalanced="0"/>
    <cacheHierarchy uniqueName="[Tabel_Proiecte].[Data finalizarii]" caption="Data finalizarii" attribute="1" time="1" defaultMemberUniqueName="[Tabel_Proiecte].[Data finalizarii].[All]" allUniqueName="[Tabel_Proiecte].[Data finalizarii].[All]" dimensionUniqueName="[Tabel_Proiecte]" displayFolder="" count="0" memberValueDatatype="7" unbalanced="0"/>
    <cacheHierarchy uniqueName="[Tabel_Proiecte].[Tip procedura]" caption="Tip procedura" attribute="1" defaultMemberUniqueName="[Tabel_Proiecte].[Tip procedura].[All]" allUniqueName="[Tabel_Proiecte].[Tip procedura].[All]" dimensionUniqueName="[Tabel_Proiecte]" displayFolder="" count="0" memberValueDatatype="130" unbalanced="0"/>
    <cacheHierarchy uniqueName="[Tabel_Proiecte].[Modalitate derulare]" caption="Modalitate derulare" attribute="1" defaultMemberUniqueName="[Tabel_Proiecte].[Modalitate derulare].[All]" allUniqueName="[Tabel_Proiecte].[Modalitate derulare].[All]" dimensionUniqueName="[Tabel_Proiecte]" displayFolder="" count="0" memberValueDatatype="130" unbalanced="0"/>
    <cacheHierarchy uniqueName="[Tabel_Proiecte].[Responsabil]" caption="Responsabil" attribute="1" defaultMemberUniqueName="[Tabel_Proiecte].[Responsabil].[All]" allUniqueName="[Tabel_Proiecte].[Responsabil].[All]" dimensionUniqueName="[Tabel_Proiecte]" displayFolder="" count="0" memberValueDatatype="130" unbalanced="0"/>
    <cacheHierarchy uniqueName="[Tabel_Proiecte].[Stare]" caption="Stare" attribute="1" defaultMemberUniqueName="[Tabel_Proiecte].[Stare].[All]" allUniqueName="[Tabel_Proiecte].[Stare].[All]" dimensionUniqueName="[Tabel_Proiecte]" displayFolder="" count="0" memberValueDatatype="130" unbalanced="0"/>
    <cacheHierarchy uniqueName="[Tabel_Proiecte].[Observații]" caption="Observații" attribute="1" defaultMemberUniqueName="[Tabel_Proiecte].[Observații].[All]" allUniqueName="[Tabel_Proiecte].[Observații].[All]" dimensionUniqueName="[Tabel_Proiecte]" displayFolder="" count="0" memberValueDatatype="130" unbalanced="0"/>
    <cacheHierarchy uniqueName="[Tabel_Proiecte].[Lista de investitii]" caption="Lista de investitii" attribute="1" defaultMemberUniqueName="[Tabel_Proiecte].[Lista de investitii].[All]" allUniqueName="[Tabel_Proiecte].[Lista de investitii].[All]" dimensionUniqueName="[Tabel_Proiecte]" displayFolder="" count="0" memberValueDatatype="130" unbalanced="0"/>
    <cacheHierarchy uniqueName="[Tabel_Proiecte].[Pus disponibil]" caption="Pus disponibil" attribute="1" defaultMemberUniqueName="[Tabel_Proiecte].[Pus disponibil].[All]" allUniqueName="[Tabel_Proiecte].[Pus disponibil].[All]" dimensionUniqueName="[Tabel_Proiecte]" displayFolder="" count="0" memberValueDatatype="130" unbalanced="0"/>
    <cacheHierarchy uniqueName="[Tabel_Proiecte].[Articol Bugetar]" caption="Articol Bugetar" attribute="1" defaultMemberUniqueName="[Tabel_Proiecte].[Articol Bugetar].[All]" allUniqueName="[Tabel_Proiecte].[Articol Bugetar].[All]" dimensionUniqueName="[Tabel_Proiecte]" displayFolder="" count="0" memberValueDatatype="130" unbalanced="0"/>
    <cacheHierarchy uniqueName="[Tabel_Proiecte].[Proiect]" caption="Proiect" attribute="1" defaultMemberUniqueName="[Tabel_Proiecte].[Proiect].[All]" allUniqueName="[Tabel_Proiecte].[Proiect].[All]" dimensionUniqueName="[Tabel_Proiecte]" displayFolder="" count="0" memberValueDatatype="130" unbalanced="0"/>
    <cacheHierarchy uniqueName="[Tipul_Procedurii].[Procedura]" caption="Procedura" attribute="1" defaultMemberUniqueName="[Tipul_Procedurii].[Procedura].[All]" allUniqueName="[Tipul_Procedurii].[Procedura].[All]" dimensionUniqueName="[Tipul_Procedurii]" displayFolder="" count="0" memberValueDatatype="130" unbalanced="0"/>
    <cacheHierarchy uniqueName="[Trimestrializare].[Trimestrializare]" caption="Trimestrializare" attribute="1" defaultMemberUniqueName="[Trimestrializare].[Trimestrializare].[All]" allUniqueName="[Trimestrializare].[Trimestrializare].[All]" dimensionUniqueName="[Trimestrializare]" displayFolder="" count="0" memberValueDatatype="130" unbalanced="0"/>
    <cacheHierarchy uniqueName="[Measures].[__XL_Count Tabel_PAAP2018]" caption="__XL_Count Tabel_PAAP2018" measure="1" displayFolder="" measureGroup="Tabel_PAAP2018" count="0" hidden="1"/>
    <cacheHierarchy uniqueName="[Measures].[__XL_Count Tabel_A8_AD]" caption="__XL_Count Tabel_A8_AD" measure="1" displayFolder="" measureGroup="Tabel_A8_AD" count="0" hidden="1"/>
    <cacheHierarchy uniqueName="[Measures].[__XL_Count Coduri_bugetare]" caption="__XL_Count Coduri_bugetare" measure="1" displayFolder="" measureGroup="Coduri_bugetare" count="0" hidden="1"/>
    <cacheHierarchy uniqueName="[Measures].[__XL_Count Tabel_A9_Ex_L98]" caption="__XL_Count Tabel_A9_Ex_L98" measure="1" displayFolder="" measureGroup="Tabel_A9_Ex_L98" count="0" hidden="1"/>
    <cacheHierarchy uniqueName="[Measures].[__XL_Count Disponibil]" caption="__XL_Count Disponibil" measure="1" displayFolder="" measureGroup="Disponibil" count="0" hidden="1"/>
    <cacheHierarchy uniqueName="[Measures].[__XL_Count Investitii]" caption="__XL_Count Investitii" measure="1" displayFolder="" measureGroup="Investitii" count="0" hidden="1"/>
    <cacheHierarchy uniqueName="[Measures].[__XL_Count Tipul_Procedurii]" caption="__XL_Count Tipul_Procedurii" measure="1" displayFolder="" measureGroup="Tipul_Procedurii" count="0" hidden="1"/>
    <cacheHierarchy uniqueName="[Measures].[__XL_Count Responsabil_achizitie]" caption="__XL_Count Responsabil_achizitie" measure="1" displayFolder="" measureGroup="Responsabil_achizitie" count="0" hidden="1"/>
    <cacheHierarchy uniqueName="[Measures].[__XL_Count Status_lucrare]" caption="__XL_Count Status_lucrare" measure="1" displayFolder="" measureGroup="Status_lucrare" count="0" hidden="1"/>
    <cacheHierarchy uniqueName="[Measures].[__XL_Count Tabel_Proiecte]" caption="__XL_Count Tabel_Proiecte" measure="1" displayFolder="" measureGroup="Tabel_Proiecte" count="0" hidden="1"/>
    <cacheHierarchy uniqueName="[Measures].[__XL_Count Trimestrializare]" caption="__XL_Count Trimestrializare" measure="1" displayFolder="" measureGroup="Trimestrializare" count="0" hidden="1"/>
    <cacheHierarchy uniqueName="[Measures].[__No measures defined]" caption="__No measures defined" measure="1" displayFolder="" count="0" hidden="1"/>
    <cacheHierarchy uniqueName="[Measures].[Count of Valoare estimata  - lei fără TVA -]" caption="Count of Valoare estimata  - lei fără TVA -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 of Valoare estimata  - lei fără TVA -]" caption="Sum of Valoare estimata  - lei fără TVA -" measure="1" displayFolder="" measureGroup="Tabel_PAAP2018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45"/>
        </ext>
      </extLst>
    </cacheHierarchy>
    <cacheHierarchy uniqueName="[Measures].[Sum of Valoare estimata  - lei fără TVA - 2]" caption="Sum of Valoare estimata  - lei fără TVA - 2" measure="1" displayFolder="" measureGroup="Tabel_A8_AD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Valoare estimata  - lei fără TVA - 3]" caption="Sum of Valoare estimata  - lei fără TVA - 3" measure="1" displayFolder="" measureGroup="Tabel_A9_Ex_L98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Count of Nr. crt.]" caption="Count of Nr. crt.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Count of Tip procedura]" caption="Count of Tip procedura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Count of Tip AD]" caption="Count of Tip AD" measure="1" displayFolder="" measureGroup="Tabel_A8_AD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Nr. crt. 2]" caption="Count of Nr. crt. 2" measure="1" displayFolder="" measureGroup="Tabel_A8_AD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Count of Tip procedura 2]" caption="Count of Tip procedura 2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50"/>
        </ext>
      </extLst>
    </cacheHierarchy>
    <cacheHierarchy uniqueName="[Measures].[Count of Procedura]" caption="Count of Procedura" measure="1" displayFolder="" measureGroup="Tipul_Procedurii" count="0" hidden="1">
      <extLst>
        <ext xmlns:x15="http://schemas.microsoft.com/office/spreadsheetml/2010/11/main" uri="{B97F6D7D-B522-45F9-BDA1-12C45D357490}">
          <x15:cacheHierarchy aggregatedColumn="78"/>
        </ext>
      </extLst>
    </cacheHierarchy>
    <cacheHierarchy uniqueName="[Measures].[Count of Tip procedura 3]" caption="Count of Tip procedura 3" measure="1" displayFolder="" measureGroup="Tabel_Proiecte" count="0" hidden="1">
      <extLst>
        <ext xmlns:x15="http://schemas.microsoft.com/office/spreadsheetml/2010/11/main" uri="{B97F6D7D-B522-45F9-BDA1-12C45D357490}">
          <x15:cacheHierarchy aggregatedColumn="69"/>
        </ext>
      </extLst>
    </cacheHierarchy>
    <cacheHierarchy uniqueName="[Measures].[Sum of Valoarea estimată  pentru 2020 lei fără TVA]" caption="Sum of Valoarea estimată  pentru 2020 lei fără TVA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46"/>
        </ext>
      </extLst>
    </cacheHierarchy>
    <cacheHierarchy uniqueName="[Measures].[Sum of Valoarea estimată  pentru 2020 lei fără TVA 2]" caption="Sum of Valoarea estimată  pentru 2020 lei fără TVA 2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Count of Valoarea estimată  pentru 2020 lei fără TVA]" caption="Count of Valoarea estimată  pentru 2020 lei fără TVA" measure="1" displayFolder="" measureGroup="Tabel_A8_AD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Valoarea estimată  pentru 2020 lei fără TVA 3]" caption="Sum of Valoarea estimată  pentru 2020 lei fără TVA 3" measure="1" displayFolder="" measureGroup="Tabel_A8_AD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</cacheHierarchies>
  <kpis count="0"/>
  <dimensions count="12">
    <dimension name="Coduri_bugetare" uniqueName="[Coduri_bugetare]" caption="Coduri_bugetare"/>
    <dimension name="Disponibil" uniqueName="[Disponibil]" caption="Disponibil"/>
    <dimension name="Investitii" uniqueName="[Investitii]" caption="Investitii"/>
    <dimension measure="1" name="Measures" uniqueName="[Measures]" caption="Measures"/>
    <dimension name="Responsabil_achizitie" uniqueName="[Responsabil_achizitie]" caption="Responsabil_achizitie"/>
    <dimension name="Status_lucrare" uniqueName="[Status_lucrare]" caption="Status_lucrare"/>
    <dimension name="Tabel_A8_AD" uniqueName="[Tabel_A8_AD]" caption="Tabel_A8_AD"/>
    <dimension name="Tabel_A9_Ex_L98" uniqueName="[Tabel_A9_Ex_L98]" caption="Tabel_A9_Ex_L98"/>
    <dimension name="Tabel_PAAP2018" uniqueName="[Tabel_PAAP2018]" caption="Tabel_PAAP2018"/>
    <dimension name="Tabel_Proiecte" uniqueName="[Tabel_Proiecte]" caption="Tabel_Proiecte"/>
    <dimension name="Tipul_Procedurii" uniqueName="[Tipul_Procedurii]" caption="Tipul_Procedurii"/>
    <dimension name="Trimestrializare" uniqueName="[Trimestrializare]" caption="Trimestrializare"/>
  </dimensions>
  <measureGroups count="11">
    <measureGroup name="Coduri_bugetare" caption="Coduri_bugetare"/>
    <measureGroup name="Disponibil" caption="Disponibil"/>
    <measureGroup name="Investitii" caption="Investitii"/>
    <measureGroup name="Responsabil_achizitie" caption="Responsabil_achizitie"/>
    <measureGroup name="Status_lucrare" caption="Status_lucrare"/>
    <measureGroup name="Tabel_A8_AD" caption="Tabel_A8_AD"/>
    <measureGroup name="Tabel_A9_Ex_L98" caption="Tabel_A9_Ex_L98"/>
    <measureGroup name="Tabel_PAAP2018" caption="Tabel_PAAP2018"/>
    <measureGroup name="Tabel_Proiecte" caption="Tabel_Proiecte"/>
    <measureGroup name="Tipul_Procedurii" caption="Tipul_Procedurii"/>
    <measureGroup name="Trimestrializare" caption="Trimestrializare"/>
  </measureGroups>
  <maps count="35">
    <map measureGroup="0" dimension="0"/>
    <map measureGroup="1" dimension="1"/>
    <map measureGroup="2" dimension="2"/>
    <map measureGroup="3" dimension="4"/>
    <map measureGroup="4" dimension="5"/>
    <map measureGroup="5" dimension="0"/>
    <map measureGroup="5" dimension="1"/>
    <map measureGroup="5" dimension="2"/>
    <map measureGroup="5" dimension="4"/>
    <map measureGroup="5" dimension="5"/>
    <map measureGroup="5" dimension="6"/>
    <map measureGroup="5" dimension="10"/>
    <map measureGroup="5" dimension="11"/>
    <map measureGroup="6" dimension="0"/>
    <map measureGroup="6" dimension="1"/>
    <map measureGroup="6" dimension="2"/>
    <map measureGroup="6" dimension="4"/>
    <map measureGroup="6" dimension="5"/>
    <map measureGroup="6" dimension="7"/>
    <map measureGroup="6" dimension="10"/>
    <map measureGroup="6" dimension="11"/>
    <map measureGroup="7" dimension="0"/>
    <map measureGroup="7" dimension="1"/>
    <map measureGroup="7" dimension="2"/>
    <map measureGroup="7" dimension="4"/>
    <map measureGroup="7" dimension="5"/>
    <map measureGroup="7" dimension="8"/>
    <map measureGroup="7" dimension="10"/>
    <map measureGroup="7" dimension="11"/>
    <map measureGroup="8" dimension="4"/>
    <map measureGroup="8" dimension="5"/>
    <map measureGroup="8" dimension="9"/>
    <map measureGroup="8" dimension="10"/>
    <map measureGroup="9" dimension="10"/>
    <map measureGroup="1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IMION ILIE" refreshedDate="43852.76139201389" backgroundQuery="1" createdVersion="6" refreshedVersion="6" minRefreshableVersion="3" recordCount="0" supportSubquery="1" supportAdvancedDrill="1" xr:uid="{00000000-000A-0000-FFFF-FFFF02000000}">
  <cacheSource type="external" connectionId="1"/>
  <cacheFields count="7">
    <cacheField name="[Tabel_PAAP2018].[Pus disponibil].[Pus disponibil]" caption="Pus disponibil" numFmtId="0" hierarchy="56" level="1">
      <sharedItems containsSemiMixedTypes="0" containsNonDate="0" containsString="0"/>
    </cacheField>
    <cacheField name="[Disponibil].[Disponibil].[Disponibil]" caption="Disponibil" numFmtId="0" hierarchy="2" level="1">
      <sharedItems containsSemiMixedTypes="0" containsNonDate="0" containsString="0"/>
    </cacheField>
    <cacheField name="[Coduri_bugetare].[Cod bugetar].[Cod bugetar]" caption="Cod bugetar" numFmtId="0" level="1">
      <sharedItems containsBlank="1" count="18">
        <s v="20.01.01"/>
        <s v="20.01.02"/>
        <s v="20.01.03"/>
        <s v="20.01.04"/>
        <s v="20.01.05"/>
        <s v="20.01.09"/>
        <s v="20.01.30"/>
        <s v="20.04.02"/>
        <s v="20.05.30"/>
        <s v="20.12"/>
        <s v="20.13"/>
        <s v="20.30.02"/>
        <s v="20.30.03"/>
        <s v="20.30.04"/>
        <s v="20.30.30"/>
        <s v="71.01.02"/>
        <s v="71.01.03"/>
        <m/>
      </sharedItems>
    </cacheField>
    <cacheField name="[Measures].[Sum of Valoarea estimată  pentru 2020 lei fără TVA]" caption="Sum of Valoarea estimată  pentru 2020 lei fără TVA" numFmtId="0" hierarchy="103" level="32767"/>
    <cacheField name="[Measures].[Sum of Valoarea estimată  pentru 2020 lei fără TVA 2]" caption="Sum of Valoarea estimată  pentru 2020 lei fără TVA 2" numFmtId="0" hierarchy="104" level="32767"/>
    <cacheField name="[Measures].[Sum of Valoarea estimată  pentru 2020 lei fără TVA 3]" caption="Sum of Valoarea estimată  pentru 2020 lei fără TVA 3" numFmtId="0" hierarchy="106" level="32767"/>
    <cacheField name="[Trimestrializare].[Trimestrializare].[Trimestrializare]" caption="Trimestrializare" numFmtId="0" hierarchy="79" level="1">
      <sharedItems containsBlank="1" count="5">
        <s v="Trim I"/>
        <s v="Trim II"/>
        <s v="Trim III"/>
        <s v="Trim IV"/>
        <m/>
      </sharedItems>
    </cacheField>
  </cacheFields>
  <cacheHierarchies count="107">
    <cacheHierarchy uniqueName="[Coduri_bugetare].[Cod bugetar]" caption="Cod bugetar" attribute="1" defaultMemberUniqueName="[Coduri_bugetare].[Cod bugetar].[All]" allUniqueName="[Coduri_bugetare].[Cod bugetar].[All]" dimensionUniqueName="[Coduri_bugetare]" displayFolder="" count="2" memberValueDatatype="130" unbalanced="0">
      <fieldsUsage count="2">
        <fieldUsage x="-1"/>
        <fieldUsage x="2"/>
      </fieldsUsage>
    </cacheHierarchy>
    <cacheHierarchy uniqueName="[Coduri_bugetare].[Descriere cod bugetar]" caption="Descriere cod bugetar" attribute="1" defaultMemberUniqueName="[Coduri_bugetare].[Descriere cod bugetar].[All]" allUniqueName="[Coduri_bugetare].[Descriere cod bugetar].[All]" dimensionUniqueName="[Coduri_bugetare]" displayFolder="" count="0" memberValueDatatype="130" unbalanced="0"/>
    <cacheHierarchy uniqueName="[Disponibil].[Disponibil]" caption="Disponibil" attribute="1" defaultMemberUniqueName="[Disponibil].[Disponibil].[All]" allUniqueName="[Disponibil].[Disponibil].[All]" dimensionUniqueName="[Disponibil]" displayFolder="" count="2" memberValueDatatype="130" unbalanced="0">
      <fieldsUsage count="2">
        <fieldUsage x="-1"/>
        <fieldUsage x="1"/>
      </fieldsUsage>
    </cacheHierarchy>
    <cacheHierarchy uniqueName="[Investitii].[Investitii]" caption="Investitii" attribute="1" defaultMemberUniqueName="[Investitii].[Investitii].[All]" allUniqueName="[Investitii].[Investitii].[All]" dimensionUniqueName="[Investitii]" displayFolder="" count="0" memberValueDatatype="130" unbalanced="0"/>
    <cacheHierarchy uniqueName="[Responsabil_achizitie].[Responsabil achizitie]" caption="Responsabil achizitie" attribute="1" defaultMemberUniqueName="[Responsabil_achizitie].[Responsabil achizitie].[All]" allUniqueName="[Responsabil_achizitie].[Responsabil achizitie].[All]" dimensionUniqueName="[Responsabil_achizitie]" displayFolder="" count="0" memberValueDatatype="130" unbalanced="0"/>
    <cacheHierarchy uniqueName="[Status_lucrare].[Status]" caption="Status" attribute="1" defaultMemberUniqueName="[Status_lucrare].[Status].[All]" allUniqueName="[Status_lucrare].[Status].[All]" dimensionUniqueName="[Status_lucrare]" displayFolder="" count="0" memberValueDatatype="130" unbalanced="0"/>
    <cacheHierarchy uniqueName="[Tabel_A8_AD].[Nr. crt.]" caption="Nr. crt." attribute="1" defaultMemberUniqueName="[Tabel_A8_AD].[Nr. crt.].[All]" allUniqueName="[Tabel_A8_AD].[Nr. crt.].[All]" dimensionUniqueName="[Tabel_A8_AD]" displayFolder="" count="0" memberValueDatatype="130" unbalanced="0"/>
    <cacheHierarchy uniqueName="[Tabel_A8_AD].[Obiectul contractului]" caption="Obiectul contractului" attribute="1" defaultMemberUniqueName="[Tabel_A8_AD].[Obiectul contractului].[All]" allUniqueName="[Tabel_A8_AD].[Obiectul contractului].[All]" dimensionUniqueName="[Tabel_A8_AD]" displayFolder="" count="0" memberValueDatatype="130" unbalanced="0"/>
    <cacheHierarchy uniqueName="[Tabel_A8_AD].[CPV Principal]" caption="CPV Principal" attribute="1" defaultMemberUniqueName="[Tabel_A8_AD].[CPV Principal].[All]" allUniqueName="[Tabel_A8_AD].[CPV Principal].[All]" dimensionUniqueName="[Tabel_A8_AD]" displayFolder="" count="0" memberValueDatatype="130" unbalanced="0"/>
    <cacheHierarchy uniqueName="[Tabel_A8_AD].[Valoare estimata  - lei fără TVA -]" caption="Valoare estimata  - lei fără TVA -" attribute="1" defaultMemberUniqueName="[Tabel_A8_AD].[Valoare estimata  - lei fără TVA -].[All]" allUniqueName="[Tabel_A8_AD].[Valoare estimata  - lei fără TVA -].[All]" dimensionUniqueName="[Tabel_A8_AD]" displayFolder="" count="0" memberValueDatatype="5" unbalanced="0"/>
    <cacheHierarchy uniqueName="[Tabel_A8_AD].[Valoarea estimată  pentru 2020 lei fără TVA]" caption="Valoarea estimată  pentru 2020 lei fără TVA" attribute="1" defaultMemberUniqueName="[Tabel_A8_AD].[Valoarea estimată  pentru 2020 lei fără TVA].[All]" allUniqueName="[Tabel_A8_AD].[Valoarea estimată  pentru 2020 lei fără TVA].[All]" dimensionUniqueName="[Tabel_A8_AD]" displayFolder="" count="0" memberValueDatatype="5" unbalanced="0"/>
    <cacheHierarchy uniqueName="[Tabel_A8_AD].[Valoare atribuita]" caption="Valoare atribuita" attribute="1" defaultMemberUniqueName="[Tabel_A8_AD].[Valoare atribuita].[All]" allUniqueName="[Tabel_A8_AD].[Valoare atribuita].[All]" dimensionUniqueName="[Tabel_A8_AD]" displayFolder="" count="0" memberValueDatatype="130" unbalanced="0"/>
    <cacheHierarchy uniqueName="[Tabel_A8_AD].[Data inceperii]" caption="Data inceperii" attribute="1" time="1" defaultMemberUniqueName="[Tabel_A8_AD].[Data inceperii].[All]" allUniqueName="[Tabel_A8_AD].[Data inceperii].[All]" dimensionUniqueName="[Tabel_A8_AD]" displayFolder="" count="0" memberValueDatatype="7" unbalanced="0"/>
    <cacheHierarchy uniqueName="[Tabel_A8_AD].[Data finalizarii]" caption="Data finalizarii" attribute="1" time="1" defaultMemberUniqueName="[Tabel_A8_AD].[Data finalizarii].[All]" allUniqueName="[Tabel_A8_AD].[Data finalizarii].[All]" dimensionUniqueName="[Tabel_A8_AD]" displayFolder="" count="0" memberValueDatatype="7" unbalanced="0"/>
    <cacheHierarchy uniqueName="[Tabel_A8_AD].[Tip AD]" caption="Tip AD" attribute="1" defaultMemberUniqueName="[Tabel_A8_AD].[Tip AD].[All]" allUniqueName="[Tabel_A8_AD].[Tip AD].[All]" dimensionUniqueName="[Tabel_A8_AD]" displayFolder="" count="0" memberValueDatatype="130" unbalanced="0"/>
    <cacheHierarchy uniqueName="[Tabel_A8_AD].[Modalitate derulare]" caption="Modalitate derulare" attribute="1" defaultMemberUniqueName="[Tabel_A8_AD].[Modalitate derulare].[All]" allUniqueName="[Tabel_A8_AD].[Modalitate derulare].[All]" dimensionUniqueName="[Tabel_A8_AD]" displayFolder="" count="0" memberValueDatatype="130" unbalanced="0"/>
    <cacheHierarchy uniqueName="[Tabel_A8_AD].[Responsabil]" caption="Responsabil" attribute="1" defaultMemberUniqueName="[Tabel_A8_AD].[Responsabil].[All]" allUniqueName="[Tabel_A8_AD].[Responsabil].[All]" dimensionUniqueName="[Tabel_A8_AD]" displayFolder="" count="0" memberValueDatatype="130" unbalanced="0"/>
    <cacheHierarchy uniqueName="[Tabel_A8_AD].[Stare]" caption="Stare" attribute="1" defaultMemberUniqueName="[Tabel_A8_AD].[Stare].[All]" allUniqueName="[Tabel_A8_AD].[Stare].[All]" dimensionUniqueName="[Tabel_A8_AD]" displayFolder="" count="0" memberValueDatatype="130" unbalanced="0"/>
    <cacheHierarchy uniqueName="[Tabel_A8_AD].[Observații]" caption="Observații" attribute="1" defaultMemberUniqueName="[Tabel_A8_AD].[Observații].[All]" allUniqueName="[Tabel_A8_AD].[Observații].[All]" dimensionUniqueName="[Tabel_A8_AD]" displayFolder="" count="0" memberValueDatatype="130" unbalanced="0"/>
    <cacheHierarchy uniqueName="[Tabel_A8_AD].[Trimestru]" caption="Trimestru" attribute="1" defaultMemberUniqueName="[Tabel_A8_AD].[Trimestru].[All]" allUniqueName="[Tabel_A8_AD].[Trimestru].[All]" dimensionUniqueName="[Tabel_A8_AD]" displayFolder="" count="0" memberValueDatatype="130" unbalanced="0"/>
    <cacheHierarchy uniqueName="[Tabel_A8_AD].[Pus disponibil]" caption="Pus disponibil" attribute="1" defaultMemberUniqueName="[Tabel_A8_AD].[Pus disponibil].[All]" allUniqueName="[Tabel_A8_AD].[Pus disponibil].[All]" dimensionUniqueName="[Tabel_A8_AD]" displayFolder="" count="0" memberValueDatatype="130" unbalanced="0"/>
    <cacheHierarchy uniqueName="[Tabel_A8_AD].[Articol Bugetar]" caption="Articol Bugetar" attribute="1" defaultMemberUniqueName="[Tabel_A8_AD].[Articol Bugetar].[All]" allUniqueName="[Tabel_A8_AD].[Articol Bugetar].[All]" dimensionUniqueName="[Tabel_A8_AD]" displayFolder="" count="0" memberValueDatatype="130" unbalanced="0"/>
    <cacheHierarchy uniqueName="[Tabel_A8_AD].[Prioritate]" caption="Prioritate" attribute="1" defaultMemberUniqueName="[Tabel_A8_AD].[Prioritate].[All]" allUniqueName="[Tabel_A8_AD].[Prioritate].[All]" dimensionUniqueName="[Tabel_A8_AD]" displayFolder="" count="0" memberValueDatatype="130" unbalanced="0"/>
    <cacheHierarchy uniqueName="[Tabel_A8_AD].[Departament solicitant]" caption="Departament solicitant" attribute="1" defaultMemberUniqueName="[Tabel_A8_AD].[Departament solicitant].[All]" allUniqueName="[Tabel_A8_AD].[Departament solicitant].[All]" dimensionUniqueName="[Tabel_A8_AD]" displayFolder="" count="0" memberValueDatatype="130" unbalanced="0"/>
    <cacheHierarchy uniqueName="[Tabel_A9_Ex_L98].[Nr. crt.]" caption="Nr. crt." attribute="1" defaultMemberUniqueName="[Tabel_A9_Ex_L98].[Nr. crt.].[All]" allUniqueName="[Tabel_A9_Ex_L98].[Nr. crt.].[All]" dimensionUniqueName="[Tabel_A9_Ex_L98]" displayFolder="" count="0" memberValueDatatype="130" unbalanced="0"/>
    <cacheHierarchy uniqueName="[Tabel_A9_Ex_L98].[Obiectul contractului]" caption="Obiectul contractului" attribute="1" defaultMemberUniqueName="[Tabel_A9_Ex_L98].[Obiectul contractului].[All]" allUniqueName="[Tabel_A9_Ex_L98].[Obiectul contractului].[All]" dimensionUniqueName="[Tabel_A9_Ex_L98]" displayFolder="" count="0" memberValueDatatype="130" unbalanced="0"/>
    <cacheHierarchy uniqueName="[Tabel_A9_Ex_L98].[CPV Principal]" caption="CPV Principal" attribute="1" defaultMemberUniqueName="[Tabel_A9_Ex_L98].[CPV Principal].[All]" allUniqueName="[Tabel_A9_Ex_L98].[CPV Principal].[All]" dimensionUniqueName="[Tabel_A9_Ex_L98]" displayFolder="" count="0" memberValueDatatype="130" unbalanced="0"/>
    <cacheHierarchy uniqueName="[Tabel_A9_Ex_L98].[Valoare estimata  - lei fără TVA -]" caption="Valoare estimata  - lei fără TVA -" attribute="1" defaultMemberUniqueName="[Tabel_A9_Ex_L98].[Valoare estimata  - lei fără TVA -].[All]" allUniqueName="[Tabel_A9_Ex_L98].[Valoare estimata  - lei fără TVA -].[All]" dimensionUniqueName="[Tabel_A9_Ex_L98]" displayFolder="" count="0" memberValueDatatype="5" unbalanced="0"/>
    <cacheHierarchy uniqueName="[Tabel_A9_Ex_L98].[Valoarea estimată  pentru 2020 lei fără TVA]" caption="Valoarea estimată  pentru 2020 lei fără TVA" attribute="1" defaultMemberUniqueName="[Tabel_A9_Ex_L98].[Valoarea estimată  pentru 2020 lei fără TVA].[All]" allUniqueName="[Tabel_A9_Ex_L98].[Valoarea estimată  pentru 2020 lei fără TVA].[All]" dimensionUniqueName="[Tabel_A9_Ex_L98]" displayFolder="" count="0" memberValueDatatype="5" unbalanced="0"/>
    <cacheHierarchy uniqueName="[Tabel_A9_Ex_L98].[Valoare atribuita]" caption="Valoare atribuita" attribute="1" defaultMemberUniqueName="[Tabel_A9_Ex_L98].[Valoare atribuita].[All]" allUniqueName="[Tabel_A9_Ex_L98].[Valoare atribuita].[All]" dimensionUniqueName="[Tabel_A9_Ex_L98]" displayFolder="" count="0" memberValueDatatype="20" unbalanced="0"/>
    <cacheHierarchy uniqueName="[Tabel_A9_Ex_L98].[Data inceperii]" caption="Data inceperii" attribute="1" time="1" defaultMemberUniqueName="[Tabel_A9_Ex_L98].[Data inceperii].[All]" allUniqueName="[Tabel_A9_Ex_L98].[Data inceperii].[All]" dimensionUniqueName="[Tabel_A9_Ex_L98]" displayFolder="" count="0" memberValueDatatype="7" unbalanced="0"/>
    <cacheHierarchy uniqueName="[Tabel_A9_Ex_L98].[Data finalizarii]" caption="Data finalizarii" attribute="1" time="1" defaultMemberUniqueName="[Tabel_A9_Ex_L98].[Data finalizarii].[All]" allUniqueName="[Tabel_A9_Ex_L98].[Data finalizarii].[All]" dimensionUniqueName="[Tabel_A9_Ex_L98]" displayFolder="" count="0" memberValueDatatype="7" unbalanced="0"/>
    <cacheHierarchy uniqueName="[Tabel_A9_Ex_L98].[Tip procedura]" caption="Tip procedura" attribute="1" defaultMemberUniqueName="[Tabel_A9_Ex_L98].[Tip procedura].[All]" allUniqueName="[Tabel_A9_Ex_L98].[Tip procedura].[All]" dimensionUniqueName="[Tabel_A9_Ex_L98]" displayFolder="" count="0" memberValueDatatype="130" unbalanced="0"/>
    <cacheHierarchy uniqueName="[Tabel_A9_Ex_L98].[Modalitate derulare]" caption="Modalitate derulare" attribute="1" defaultMemberUniqueName="[Tabel_A9_Ex_L98].[Modalitate derulare].[All]" allUniqueName="[Tabel_A9_Ex_L98].[Modalitate derulare].[All]" dimensionUniqueName="[Tabel_A9_Ex_L98]" displayFolder="" count="0" memberValueDatatype="130" unbalanced="0"/>
    <cacheHierarchy uniqueName="[Tabel_A9_Ex_L98].[Responsabil]" caption="Responsabil" attribute="1" defaultMemberUniqueName="[Tabel_A9_Ex_L98].[Responsabil].[All]" allUniqueName="[Tabel_A9_Ex_L98].[Responsabil].[All]" dimensionUniqueName="[Tabel_A9_Ex_L98]" displayFolder="" count="0" memberValueDatatype="130" unbalanced="0"/>
    <cacheHierarchy uniqueName="[Tabel_A9_Ex_L98].[Stare]" caption="Stare" attribute="1" defaultMemberUniqueName="[Tabel_A9_Ex_L98].[Stare].[All]" allUniqueName="[Tabel_A9_Ex_L98].[Stare].[All]" dimensionUniqueName="[Tabel_A9_Ex_L98]" displayFolder="" count="0" memberValueDatatype="130" unbalanced="0"/>
    <cacheHierarchy uniqueName="[Tabel_A9_Ex_L98].[Observații]" caption="Observații" attribute="1" defaultMemberUniqueName="[Tabel_A9_Ex_L98].[Observații].[All]" allUniqueName="[Tabel_A9_Ex_L98].[Observații].[All]" dimensionUniqueName="[Tabel_A9_Ex_L98]" displayFolder="" count="0" memberValueDatatype="130" unbalanced="0"/>
    <cacheHierarchy uniqueName="[Tabel_A9_Ex_L98].[Trimestru]" caption="Trimestru" attribute="1" defaultMemberUniqueName="[Tabel_A9_Ex_L98].[Trimestru].[All]" allUniqueName="[Tabel_A9_Ex_L98].[Trimestru].[All]" dimensionUniqueName="[Tabel_A9_Ex_L98]" displayFolder="" count="0" memberValueDatatype="130" unbalanced="0"/>
    <cacheHierarchy uniqueName="[Tabel_A9_Ex_L98].[Pus disponibil]" caption="Pus disponibil" attribute="1" defaultMemberUniqueName="[Tabel_A9_Ex_L98].[Pus disponibil].[All]" allUniqueName="[Tabel_A9_Ex_L98].[Pus disponibil].[All]" dimensionUniqueName="[Tabel_A9_Ex_L98]" displayFolder="" count="0" memberValueDatatype="130" unbalanced="0"/>
    <cacheHierarchy uniqueName="[Tabel_A9_Ex_L98].[Articol Bugetar]" caption="Articol Bugetar" attribute="1" defaultMemberUniqueName="[Tabel_A9_Ex_L98].[Articol Bugetar].[All]" allUniqueName="[Tabel_A9_Ex_L98].[Articol Bugetar].[All]" dimensionUniqueName="[Tabel_A9_Ex_L98]" displayFolder="" count="0" memberValueDatatype="130" unbalanced="0"/>
    <cacheHierarchy uniqueName="[Tabel_A9_Ex_L98].[Prioritate]" caption="Prioritate" attribute="1" defaultMemberUniqueName="[Tabel_A9_Ex_L98].[Prioritate].[All]" allUniqueName="[Tabel_A9_Ex_L98].[Prioritate].[All]" dimensionUniqueName="[Tabel_A9_Ex_L98]" displayFolder="" count="0" memberValueDatatype="130" unbalanced="0"/>
    <cacheHierarchy uniqueName="[Tabel_A9_Ex_L98].[Departament solicitant]" caption="Departament solicitant" attribute="1" defaultMemberUniqueName="[Tabel_A9_Ex_L98].[Departament solicitant].[All]" allUniqueName="[Tabel_A9_Ex_L98].[Departament solicitant].[All]" dimensionUniqueName="[Tabel_A9_Ex_L98]" displayFolder="" count="0" memberValueDatatype="130" unbalanced="0"/>
    <cacheHierarchy uniqueName="[Tabel_PAAP2018].[Nr. crt.]" caption="Nr. crt." attribute="1" defaultMemberUniqueName="[Tabel_PAAP2018].[Nr. crt.].[All]" allUniqueName="[Tabel_PAAP2018].[Nr. crt.].[All]" dimensionUniqueName="[Tabel_PAAP2018]" displayFolder="" count="0" memberValueDatatype="130" unbalanced="0"/>
    <cacheHierarchy uniqueName="[Tabel_PAAP2018].[Obiectul contractului]" caption="Obiectul contractului" attribute="1" defaultMemberUniqueName="[Tabel_PAAP2018].[Obiectul contractului].[All]" allUniqueName="[Tabel_PAAP2018].[Obiectul contractului].[All]" dimensionUniqueName="[Tabel_PAAP2018]" displayFolder="" count="0" memberValueDatatype="130" unbalanced="0"/>
    <cacheHierarchy uniqueName="[Tabel_PAAP2018].[CPV Principal]" caption="CPV Principal" attribute="1" defaultMemberUniqueName="[Tabel_PAAP2018].[CPV Principal].[All]" allUniqueName="[Tabel_PAAP2018].[CPV Principal].[All]" dimensionUniqueName="[Tabel_PAAP2018]" displayFolder="" count="0" memberValueDatatype="130" unbalanced="0"/>
    <cacheHierarchy uniqueName="[Tabel_PAAP2018].[Valoare estimata  - lei fără TVA -]" caption="Valoare estimata  - lei fără TVA -" attribute="1" defaultMemberUniqueName="[Tabel_PAAP2018].[Valoare estimata  - lei fără TVA -].[All]" allUniqueName="[Tabel_PAAP2018].[Valoare estimata  - lei fără TVA -].[All]" dimensionUniqueName="[Tabel_PAAP2018]" displayFolder="" count="0" memberValueDatatype="5" unbalanced="0"/>
    <cacheHierarchy uniqueName="[Tabel_PAAP2018].[Valoarea estimată  pentru 2020 lei fără TVA]" caption="Valoarea estimată  pentru 2020 lei fără TVA" attribute="1" defaultMemberUniqueName="[Tabel_PAAP2018].[Valoarea estimată  pentru 2020 lei fără TVA].[All]" allUniqueName="[Tabel_PAAP2018].[Valoarea estimată  pentru 2020 lei fără TVA].[All]" dimensionUniqueName="[Tabel_PAAP2018]" displayFolder="" count="0" memberValueDatatype="5" unbalanced="0"/>
    <cacheHierarchy uniqueName="[Tabel_PAAP2018].[Valoare atribuita]" caption="Valoare atribuita" attribute="1" defaultMemberUniqueName="[Tabel_PAAP2018].[Valoare atribuita].[All]" allUniqueName="[Tabel_PAAP2018].[Valoare atribuita].[All]" dimensionUniqueName="[Tabel_PAAP2018]" displayFolder="" count="0" memberValueDatatype="20" unbalanced="0"/>
    <cacheHierarchy uniqueName="[Tabel_PAAP2018].[Data inceperii]" caption="Data inceperii" attribute="1" time="1" defaultMemberUniqueName="[Tabel_PAAP2018].[Data inceperii].[All]" allUniqueName="[Tabel_PAAP2018].[Data inceperii].[All]" dimensionUniqueName="[Tabel_PAAP2018]" displayFolder="" count="0" memberValueDatatype="7" unbalanced="0"/>
    <cacheHierarchy uniqueName="[Tabel_PAAP2018].[Data finalizarii]" caption="Data finalizarii" attribute="1" time="1" defaultMemberUniqueName="[Tabel_PAAP2018].[Data finalizarii].[All]" allUniqueName="[Tabel_PAAP2018].[Data finalizarii].[All]" dimensionUniqueName="[Tabel_PAAP2018]" displayFolder="" count="0" memberValueDatatype="7" unbalanced="0"/>
    <cacheHierarchy uniqueName="[Tabel_PAAP2018].[Tip procedura]" caption="Tip procedura" attribute="1" defaultMemberUniqueName="[Tabel_PAAP2018].[Tip procedura].[All]" allUniqueName="[Tabel_PAAP2018].[Tip procedura].[All]" dimensionUniqueName="[Tabel_PAAP2018]" displayFolder="" count="0" memberValueDatatype="130" unbalanced="0"/>
    <cacheHierarchy uniqueName="[Tabel_PAAP2018].[Modalitate derulare]" caption="Modalitate derulare" attribute="1" defaultMemberUniqueName="[Tabel_PAAP2018].[Modalitate derulare].[All]" allUniqueName="[Tabel_PAAP2018].[Modalitate derulare].[All]" dimensionUniqueName="[Tabel_PAAP2018]" displayFolder="" count="0" memberValueDatatype="130" unbalanced="0"/>
    <cacheHierarchy uniqueName="[Tabel_PAAP2018].[Responsabil]" caption="Responsabil" attribute="1" defaultMemberUniqueName="[Tabel_PAAP2018].[Responsabil].[All]" allUniqueName="[Tabel_PAAP2018].[Responsabil].[All]" dimensionUniqueName="[Tabel_PAAP2018]" displayFolder="" count="0" memberValueDatatype="130" unbalanced="0"/>
    <cacheHierarchy uniqueName="[Tabel_PAAP2018].[Stare]" caption="Stare" attribute="1" defaultMemberUniqueName="[Tabel_PAAP2018].[Stare].[All]" allUniqueName="[Tabel_PAAP2018].[Stare].[All]" dimensionUniqueName="[Tabel_PAAP2018]" displayFolder="" count="0" memberValueDatatype="130" unbalanced="0"/>
    <cacheHierarchy uniqueName="[Tabel_PAAP2018].[Observații]" caption="Observații" attribute="1" defaultMemberUniqueName="[Tabel_PAAP2018].[Observații].[All]" allUniqueName="[Tabel_PAAP2018].[Observații].[All]" dimensionUniqueName="[Tabel_PAAP2018]" displayFolder="" count="0" memberValueDatatype="130" unbalanced="0"/>
    <cacheHierarchy uniqueName="[Tabel_PAAP2018].[Trimestru]" caption="Trimestru" attribute="1" defaultMemberUniqueName="[Tabel_PAAP2018].[Trimestru].[All]" allUniqueName="[Tabel_PAAP2018].[Trimestru].[All]" dimensionUniqueName="[Tabel_PAAP2018]" displayFolder="" count="0" memberValueDatatype="130" unbalanced="0"/>
    <cacheHierarchy uniqueName="[Tabel_PAAP2018].[Pus disponibil]" caption="Pus disponibil" attribute="1" defaultMemberUniqueName="[Tabel_PAAP2018].[Pus disponibil].[All]" allUniqueName="[Tabel_PAAP2018].[Pus disponibil].[All]" dimensionUniqueName="[Tabel_PAAP2018]" displayFolder="" count="2" memberValueDatatype="130" unbalanced="0">
      <fieldsUsage count="2">
        <fieldUsage x="-1"/>
        <fieldUsage x="0"/>
      </fieldsUsage>
    </cacheHierarchy>
    <cacheHierarchy uniqueName="[Tabel_PAAP2018].[Articol Bugetar]" caption="Articol Bugetar" attribute="1" defaultMemberUniqueName="[Tabel_PAAP2018].[Articol Bugetar].[All]" allUniqueName="[Tabel_PAAP2018].[Articol Bugetar].[All]" dimensionUniqueName="[Tabel_PAAP2018]" displayFolder="" count="0" memberValueDatatype="130" unbalanced="0"/>
    <cacheHierarchy uniqueName="[Tabel_PAAP2018].[Prioritate]" caption="Prioritate" attribute="1" defaultMemberUniqueName="[Tabel_PAAP2018].[Prioritate].[All]" allUniqueName="[Tabel_PAAP2018].[Prioritate].[All]" dimensionUniqueName="[Tabel_PAAP2018]" displayFolder="" count="0" memberValueDatatype="130" unbalanced="0"/>
    <cacheHierarchy uniqueName="[Tabel_PAAP2018].[Departament solicitant]" caption="Departament solicitant" attribute="1" defaultMemberUniqueName="[Tabel_PAAP2018].[Departament solicitant].[All]" allUniqueName="[Tabel_PAAP2018].[Departament solicitant].[All]" dimensionUniqueName="[Tabel_PAAP2018]" displayFolder="" count="0" memberValueDatatype="130" unbalanced="0"/>
    <cacheHierarchy uniqueName="[Tabel_PAAP2018].[Procent VA/VEA]" caption="Procent VA/VEA" attribute="1" defaultMemberUniqueName="[Tabel_PAAP2018].[Procent VA/VEA].[All]" allUniqueName="[Tabel_PAAP2018].[Procent VA/VEA].[All]" dimensionUniqueName="[Tabel_PAAP2018]" displayFolder="" count="0" memberValueDatatype="5" unbalanced="0"/>
    <cacheHierarchy uniqueName="[Tabel_Proiecte].[Nr. crt.]" caption="Nr. crt." attribute="1" defaultMemberUniqueName="[Tabel_Proiecte].[Nr. crt.].[All]" allUniqueName="[Tabel_Proiecte].[Nr. crt.].[All]" dimensionUniqueName="[Tabel_Proiecte]" displayFolder="" count="0" memberValueDatatype="20" unbalanced="0"/>
    <cacheHierarchy uniqueName="[Tabel_Proiecte].[Obiectul contractului]" caption="Obiectul contractului" attribute="1" defaultMemberUniqueName="[Tabel_Proiecte].[Obiectul contractului].[All]" allUniqueName="[Tabel_Proiecte].[Obiectul contractului].[All]" dimensionUniqueName="[Tabel_Proiecte]" displayFolder="" count="0" memberValueDatatype="130" unbalanced="0"/>
    <cacheHierarchy uniqueName="[Tabel_Proiecte].[CPV Principal]" caption="CPV Principal" attribute="1" defaultMemberUniqueName="[Tabel_Proiecte].[CPV Principal].[All]" allUniqueName="[Tabel_Proiecte].[CPV Principal].[All]" dimensionUniqueName="[Tabel_Proiecte]" displayFolder="" count="0" memberValueDatatype="130" unbalanced="0"/>
    <cacheHierarchy uniqueName="[Tabel_Proiecte].[Valoare estimata  - lei fără TVA -]" caption="Valoare estimata  - lei fără TVA -" attribute="1" defaultMemberUniqueName="[Tabel_Proiecte].[Valoare estimata  - lei fără TVA -].[All]" allUniqueName="[Tabel_Proiecte].[Valoare estimata  - lei fără TVA -].[All]" dimensionUniqueName="[Tabel_Proiecte]" displayFolder="" count="0" memberValueDatatype="5" unbalanced="0"/>
    <cacheHierarchy uniqueName="[Tabel_Proiecte].[Valoarea estimată  pentru 2019 lei fără TVA]" caption="Valoarea estimată  pentru 2019 lei fără TVA" attribute="1" defaultMemberUniqueName="[Tabel_Proiecte].[Valoarea estimată  pentru 2019 lei fără TVA].[All]" allUniqueName="[Tabel_Proiecte].[Valoarea estimată  pentru 2019 lei fără TVA].[All]" dimensionUniqueName="[Tabel_Proiecte]" displayFolder="" count="0" memberValueDatatype="130" unbalanced="0"/>
    <cacheHierarchy uniqueName="[Tabel_Proiecte].[Valoare atribuita]" caption="Valoare atribuita" attribute="1" defaultMemberUniqueName="[Tabel_Proiecte].[Valoare atribuita].[All]" allUniqueName="[Tabel_Proiecte].[Valoare atribuita].[All]" dimensionUniqueName="[Tabel_Proiecte]" displayFolder="" count="0" memberValueDatatype="5" unbalanced="0"/>
    <cacheHierarchy uniqueName="[Tabel_Proiecte].[Data inceperii]" caption="Data inceperii" attribute="1" time="1" defaultMemberUniqueName="[Tabel_Proiecte].[Data inceperii].[All]" allUniqueName="[Tabel_Proiecte].[Data inceperii].[All]" dimensionUniqueName="[Tabel_Proiecte]" displayFolder="" count="0" memberValueDatatype="7" unbalanced="0"/>
    <cacheHierarchy uniqueName="[Tabel_Proiecte].[Data finalizarii]" caption="Data finalizarii" attribute="1" time="1" defaultMemberUniqueName="[Tabel_Proiecte].[Data finalizarii].[All]" allUniqueName="[Tabel_Proiecte].[Data finalizarii].[All]" dimensionUniqueName="[Tabel_Proiecte]" displayFolder="" count="0" memberValueDatatype="7" unbalanced="0"/>
    <cacheHierarchy uniqueName="[Tabel_Proiecte].[Tip procedura]" caption="Tip procedura" attribute="1" defaultMemberUniqueName="[Tabel_Proiecte].[Tip procedura].[All]" allUniqueName="[Tabel_Proiecte].[Tip procedura].[All]" dimensionUniqueName="[Tabel_Proiecte]" displayFolder="" count="0" memberValueDatatype="130" unbalanced="0"/>
    <cacheHierarchy uniqueName="[Tabel_Proiecte].[Modalitate derulare]" caption="Modalitate derulare" attribute="1" defaultMemberUniqueName="[Tabel_Proiecte].[Modalitate derulare].[All]" allUniqueName="[Tabel_Proiecte].[Modalitate derulare].[All]" dimensionUniqueName="[Tabel_Proiecte]" displayFolder="" count="0" memberValueDatatype="130" unbalanced="0"/>
    <cacheHierarchy uniqueName="[Tabel_Proiecte].[Responsabil]" caption="Responsabil" attribute="1" defaultMemberUniqueName="[Tabel_Proiecte].[Responsabil].[All]" allUniqueName="[Tabel_Proiecte].[Responsabil].[All]" dimensionUniqueName="[Tabel_Proiecte]" displayFolder="" count="0" memberValueDatatype="130" unbalanced="0"/>
    <cacheHierarchy uniqueName="[Tabel_Proiecte].[Stare]" caption="Stare" attribute="1" defaultMemberUniqueName="[Tabel_Proiecte].[Stare].[All]" allUniqueName="[Tabel_Proiecte].[Stare].[All]" dimensionUniqueName="[Tabel_Proiecte]" displayFolder="" count="0" memberValueDatatype="130" unbalanced="0"/>
    <cacheHierarchy uniqueName="[Tabel_Proiecte].[Observații]" caption="Observații" attribute="1" defaultMemberUniqueName="[Tabel_Proiecte].[Observații].[All]" allUniqueName="[Tabel_Proiecte].[Observații].[All]" dimensionUniqueName="[Tabel_Proiecte]" displayFolder="" count="0" memberValueDatatype="130" unbalanced="0"/>
    <cacheHierarchy uniqueName="[Tabel_Proiecte].[Lista de investitii]" caption="Lista de investitii" attribute="1" defaultMemberUniqueName="[Tabel_Proiecte].[Lista de investitii].[All]" allUniqueName="[Tabel_Proiecte].[Lista de investitii].[All]" dimensionUniqueName="[Tabel_Proiecte]" displayFolder="" count="0" memberValueDatatype="130" unbalanced="0"/>
    <cacheHierarchy uniqueName="[Tabel_Proiecte].[Pus disponibil]" caption="Pus disponibil" attribute="1" defaultMemberUniqueName="[Tabel_Proiecte].[Pus disponibil].[All]" allUniqueName="[Tabel_Proiecte].[Pus disponibil].[All]" dimensionUniqueName="[Tabel_Proiecte]" displayFolder="" count="0" memberValueDatatype="130" unbalanced="0"/>
    <cacheHierarchy uniqueName="[Tabel_Proiecte].[Articol Bugetar]" caption="Articol Bugetar" attribute="1" defaultMemberUniqueName="[Tabel_Proiecte].[Articol Bugetar].[All]" allUniqueName="[Tabel_Proiecte].[Articol Bugetar].[All]" dimensionUniqueName="[Tabel_Proiecte]" displayFolder="" count="0" memberValueDatatype="130" unbalanced="0"/>
    <cacheHierarchy uniqueName="[Tabel_Proiecte].[Proiect]" caption="Proiect" attribute="1" defaultMemberUniqueName="[Tabel_Proiecte].[Proiect].[All]" allUniqueName="[Tabel_Proiecte].[Proiect].[All]" dimensionUniqueName="[Tabel_Proiecte]" displayFolder="" count="0" memberValueDatatype="130" unbalanced="0"/>
    <cacheHierarchy uniqueName="[Tipul_Procedurii].[Procedura]" caption="Procedura" attribute="1" defaultMemberUniqueName="[Tipul_Procedurii].[Procedura].[All]" allUniqueName="[Tipul_Procedurii].[Procedura].[All]" dimensionUniqueName="[Tipul_Procedurii]" displayFolder="" count="0" memberValueDatatype="130" unbalanced="0"/>
    <cacheHierarchy uniqueName="[Trimestrializare].[Trimestrializare]" caption="Trimestrializare" attribute="1" defaultMemberUniqueName="[Trimestrializare].[Trimestrializare].[All]" allUniqueName="[Trimestrializare].[Trimestrializare].[All]" dimensionUniqueName="[Trimestrializare]" displayFolder="" count="2" memberValueDatatype="130" unbalanced="0">
      <fieldsUsage count="2">
        <fieldUsage x="-1"/>
        <fieldUsage x="6"/>
      </fieldsUsage>
    </cacheHierarchy>
    <cacheHierarchy uniqueName="[Measures].[__XL_Count Tabel_PAAP2018]" caption="__XL_Count Tabel_PAAP2018" measure="1" displayFolder="" measureGroup="Tabel_PAAP2018" count="0" hidden="1"/>
    <cacheHierarchy uniqueName="[Measures].[__XL_Count Tabel_A8_AD]" caption="__XL_Count Tabel_A8_AD" measure="1" displayFolder="" measureGroup="Tabel_A8_AD" count="0" hidden="1"/>
    <cacheHierarchy uniqueName="[Measures].[__XL_Count Coduri_bugetare]" caption="__XL_Count Coduri_bugetare" measure="1" displayFolder="" measureGroup="Coduri_bugetare" count="0" hidden="1"/>
    <cacheHierarchy uniqueName="[Measures].[__XL_Count Tabel_A9_Ex_L98]" caption="__XL_Count Tabel_A9_Ex_L98" measure="1" displayFolder="" measureGroup="Tabel_A9_Ex_L98" count="0" hidden="1"/>
    <cacheHierarchy uniqueName="[Measures].[__XL_Count Disponibil]" caption="__XL_Count Disponibil" measure="1" displayFolder="" measureGroup="Disponibil" count="0" hidden="1"/>
    <cacheHierarchy uniqueName="[Measures].[__XL_Count Investitii]" caption="__XL_Count Investitii" measure="1" displayFolder="" measureGroup="Investitii" count="0" hidden="1"/>
    <cacheHierarchy uniqueName="[Measures].[__XL_Count Tipul_Procedurii]" caption="__XL_Count Tipul_Procedurii" measure="1" displayFolder="" measureGroup="Tipul_Procedurii" count="0" hidden="1"/>
    <cacheHierarchy uniqueName="[Measures].[__XL_Count Responsabil_achizitie]" caption="__XL_Count Responsabil_achizitie" measure="1" displayFolder="" measureGroup="Responsabil_achizitie" count="0" hidden="1"/>
    <cacheHierarchy uniqueName="[Measures].[__XL_Count Status_lucrare]" caption="__XL_Count Status_lucrare" measure="1" displayFolder="" measureGroup="Status_lucrare" count="0" hidden="1"/>
    <cacheHierarchy uniqueName="[Measures].[__XL_Count Tabel_Proiecte]" caption="__XL_Count Tabel_Proiecte" measure="1" displayFolder="" measureGroup="Tabel_Proiecte" count="0" hidden="1"/>
    <cacheHierarchy uniqueName="[Measures].[__XL_Count Trimestrializare]" caption="__XL_Count Trimestrializare" measure="1" displayFolder="" measureGroup="Trimestrializare" count="0" hidden="1"/>
    <cacheHierarchy uniqueName="[Measures].[__No measures defined]" caption="__No measures defined" measure="1" displayFolder="" count="0" hidden="1"/>
    <cacheHierarchy uniqueName="[Measures].[Count of Valoare estimata  - lei fără TVA -]" caption="Count of Valoare estimata  - lei fără TVA -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 of Valoare estimata  - lei fără TVA -]" caption="Sum of Valoare estimata  - lei fără TVA -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45"/>
        </ext>
      </extLst>
    </cacheHierarchy>
    <cacheHierarchy uniqueName="[Measures].[Sum of Valoare estimata  - lei fără TVA - 2]" caption="Sum of Valoare estimata  - lei fără TVA - 2" measure="1" displayFolder="" measureGroup="Tabel_A8_AD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Valoare estimata  - lei fără TVA - 3]" caption="Sum of Valoare estimata  - lei fără TVA - 3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Count of Nr. crt.]" caption="Count of Nr. crt.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Count of Tip procedura]" caption="Count of Tip procedura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Count of Tip AD]" caption="Count of Tip AD" measure="1" displayFolder="" measureGroup="Tabel_A8_AD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Nr. crt. 2]" caption="Count of Nr. crt. 2" measure="1" displayFolder="" measureGroup="Tabel_A8_AD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Count of Tip procedura 2]" caption="Count of Tip procedura 2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50"/>
        </ext>
      </extLst>
    </cacheHierarchy>
    <cacheHierarchy uniqueName="[Measures].[Count of Procedura]" caption="Count of Procedura" measure="1" displayFolder="" measureGroup="Tipul_Procedurii" count="0" hidden="1">
      <extLst>
        <ext xmlns:x15="http://schemas.microsoft.com/office/spreadsheetml/2010/11/main" uri="{B97F6D7D-B522-45F9-BDA1-12C45D357490}">
          <x15:cacheHierarchy aggregatedColumn="78"/>
        </ext>
      </extLst>
    </cacheHierarchy>
    <cacheHierarchy uniqueName="[Measures].[Count of Tip procedura 3]" caption="Count of Tip procedura 3" measure="1" displayFolder="" measureGroup="Tabel_Proiecte" count="0" hidden="1">
      <extLst>
        <ext xmlns:x15="http://schemas.microsoft.com/office/spreadsheetml/2010/11/main" uri="{B97F6D7D-B522-45F9-BDA1-12C45D357490}">
          <x15:cacheHierarchy aggregatedColumn="69"/>
        </ext>
      </extLst>
    </cacheHierarchy>
    <cacheHierarchy uniqueName="[Measures].[Sum of Valoarea estimată  pentru 2020 lei fără TVA]" caption="Sum of Valoarea estimată  pentru 2020 lei fără TVA" measure="1" displayFolder="" measureGroup="Tabel_PAAP2018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46"/>
        </ext>
      </extLst>
    </cacheHierarchy>
    <cacheHierarchy uniqueName="[Measures].[Sum of Valoarea estimată  pentru 2020 lei fără TVA 2]" caption="Sum of Valoarea estimată  pentru 2020 lei fără TVA 2" measure="1" displayFolder="" measureGroup="Tabel_A9_Ex_L98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Count of Valoarea estimată  pentru 2020 lei fără TVA]" caption="Count of Valoarea estimată  pentru 2020 lei fără TVA" measure="1" displayFolder="" measureGroup="Tabel_A8_AD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Valoarea estimată  pentru 2020 lei fără TVA 3]" caption="Sum of Valoarea estimată  pentru 2020 lei fără TVA 3" measure="1" displayFolder="" measureGroup="Tabel_A8_AD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</cacheHierarchies>
  <kpis count="0"/>
  <dimensions count="12">
    <dimension name="Coduri_bugetare" uniqueName="[Coduri_bugetare]" caption="Coduri_bugetare"/>
    <dimension name="Disponibil" uniqueName="[Disponibil]" caption="Disponibil"/>
    <dimension name="Investitii" uniqueName="[Investitii]" caption="Investitii"/>
    <dimension measure="1" name="Measures" uniqueName="[Measures]" caption="Measures"/>
    <dimension name="Responsabil_achizitie" uniqueName="[Responsabil_achizitie]" caption="Responsabil_achizitie"/>
    <dimension name="Status_lucrare" uniqueName="[Status_lucrare]" caption="Status_lucrare"/>
    <dimension name="Tabel_A8_AD" uniqueName="[Tabel_A8_AD]" caption="Tabel_A8_AD"/>
    <dimension name="Tabel_A9_Ex_L98" uniqueName="[Tabel_A9_Ex_L98]" caption="Tabel_A9_Ex_L98"/>
    <dimension name="Tabel_PAAP2018" uniqueName="[Tabel_PAAP2018]" caption="Tabel_PAAP2018"/>
    <dimension name="Tabel_Proiecte" uniqueName="[Tabel_Proiecte]" caption="Tabel_Proiecte"/>
    <dimension name="Tipul_Procedurii" uniqueName="[Tipul_Procedurii]" caption="Tipul_Procedurii"/>
    <dimension name="Trimestrializare" uniqueName="[Trimestrializare]" caption="Trimestrializare"/>
  </dimensions>
  <measureGroups count="11">
    <measureGroup name="Coduri_bugetare" caption="Coduri_bugetare"/>
    <measureGroup name="Disponibil" caption="Disponibil"/>
    <measureGroup name="Investitii" caption="Investitii"/>
    <measureGroup name="Responsabil_achizitie" caption="Responsabil_achizitie"/>
    <measureGroup name="Status_lucrare" caption="Status_lucrare"/>
    <measureGroup name="Tabel_A8_AD" caption="Tabel_A8_AD"/>
    <measureGroup name="Tabel_A9_Ex_L98" caption="Tabel_A9_Ex_L98"/>
    <measureGroup name="Tabel_PAAP2018" caption="Tabel_PAAP2018"/>
    <measureGroup name="Tabel_Proiecte" caption="Tabel_Proiecte"/>
    <measureGroup name="Tipul_Procedurii" caption="Tipul_Procedurii"/>
    <measureGroup name="Trimestrializare" caption="Trimestrializare"/>
  </measureGroups>
  <maps count="35">
    <map measureGroup="0" dimension="0"/>
    <map measureGroup="1" dimension="1"/>
    <map measureGroup="2" dimension="2"/>
    <map measureGroup="3" dimension="4"/>
    <map measureGroup="4" dimension="5"/>
    <map measureGroup="5" dimension="0"/>
    <map measureGroup="5" dimension="1"/>
    <map measureGroup="5" dimension="2"/>
    <map measureGroup="5" dimension="4"/>
    <map measureGroup="5" dimension="5"/>
    <map measureGroup="5" dimension="6"/>
    <map measureGroup="5" dimension="10"/>
    <map measureGroup="5" dimension="11"/>
    <map measureGroup="6" dimension="0"/>
    <map measureGroup="6" dimension="1"/>
    <map measureGroup="6" dimension="2"/>
    <map measureGroup="6" dimension="4"/>
    <map measureGroup="6" dimension="5"/>
    <map measureGroup="6" dimension="7"/>
    <map measureGroup="6" dimension="10"/>
    <map measureGroup="6" dimension="11"/>
    <map measureGroup="7" dimension="0"/>
    <map measureGroup="7" dimension="1"/>
    <map measureGroup="7" dimension="2"/>
    <map measureGroup="7" dimension="4"/>
    <map measureGroup="7" dimension="5"/>
    <map measureGroup="7" dimension="8"/>
    <map measureGroup="7" dimension="10"/>
    <map measureGroup="7" dimension="11"/>
    <map measureGroup="8" dimension="4"/>
    <map measureGroup="8" dimension="5"/>
    <map measureGroup="8" dimension="9"/>
    <map measureGroup="8" dimension="10"/>
    <map measureGroup="9" dimension="10"/>
    <map measureGroup="1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0" cacheId="2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rowHeaderCaption="Cod bugetar">
  <location ref="A4:O25" firstHeaderRow="1" firstDataRow="3" firstDataCol="1" rowPageCount="1" colPageCount="1"/>
  <pivotFields count="7">
    <pivotField allDrilled="1" subtotalTop="0" showAll="0" dataSourceSort="1" defaultAttributeDrillState="1"/>
    <pivotField axis="axisPage" allDrilled="1" subtotalTop="0" showAll="0" dataSourceSort="1" defaultAttributeDrillState="1">
      <items count="1">
        <item t="default"/>
      </items>
    </pivotField>
    <pivotField axis="axisRow" allDrilled="1" showAll="0" dataSourceSort="1" defaultAttributeDrillState="1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dataField="1" showAll="0"/>
    <pivotField dataField="1" showAll="0"/>
    <pivotField dataField="1" showAll="0"/>
    <pivotField axis="axisCol" allDrilled="1" showAll="0" dataSourceSort="1" defaultAttributeDrillState="1">
      <items count="6">
        <item x="0"/>
        <item x="1"/>
        <item x="2"/>
        <item x="3"/>
        <item x="4"/>
        <item t="default"/>
      </items>
    </pivotField>
  </pivotFields>
  <rowFields count="1">
    <field x="2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2">
    <field x="-2"/>
    <field x="6"/>
  </colFields>
  <colItems count="14">
    <i>
      <x/>
      <x/>
    </i>
    <i r="1">
      <x v="1"/>
    </i>
    <i r="1">
      <x v="2"/>
    </i>
    <i r="1">
      <x v="3"/>
    </i>
    <i r="1">
      <x v="4"/>
    </i>
    <i i="1">
      <x v="1"/>
      <x/>
    </i>
    <i r="1" i="1">
      <x v="2"/>
    </i>
    <i i="2">
      <x v="2"/>
      <x/>
    </i>
    <i r="1" i="2">
      <x v="1"/>
    </i>
    <i r="1" i="2">
      <x v="2"/>
    </i>
    <i r="1" i="2">
      <x v="3"/>
    </i>
    <i t="grand">
      <x/>
    </i>
    <i t="grand" i="1">
      <x v="1"/>
    </i>
    <i t="grand" i="2">
      <x v="2"/>
    </i>
  </colItems>
  <pageFields count="1">
    <pageField fld="1" hier="2" name="[Disponibil].[Disponibil].[All]" cap="All"/>
  </pageFields>
  <dataFields count="3">
    <dataField name="Sum of Valoarea estimată  pentru 2020 lei fără TVA" fld="3" baseField="0" baseItem="0"/>
    <dataField name="Sum of Valoarea estimată  pentru 2020 lei fără TVA" fld="4" baseField="0" baseItem="0"/>
    <dataField name="Sum of Valoarea estimată  pentru 2020 lei fără TVA2" fld="5" baseField="2" baseItem="0"/>
  </dataFields>
  <formats count="1">
    <format dxfId="97">
      <pivotArea outline="0" collapsedLevelsAreSubtotals="1" fieldPosition="0"/>
    </format>
  </formats>
  <pivotHierarchies count="107"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Tabel_PAAP2018].[Pus disponibil].&amp;[NU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Sum of Valoarea estimată  pentru 2020 lei fără TVA2"/>
  </pivotHierarchies>
  <pivotTableStyleInfo name="PivotStyleLight16" showRowHeaders="1" showColHeaders="1" showRowStripes="1" showColStripes="0" showLastColumn="1"/>
  <rowHierarchiesUsage count="1">
    <rowHierarchyUsage hierarchyUsage="0"/>
  </rowHierarchiesUsage>
  <colHierarchiesUsage count="2">
    <colHierarchyUsage hierarchyUsage="-2"/>
    <colHierarchyUsage hierarchyUsage="79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el_PAAP2018]"/>
        <x15:activeTabTopLevelEntity name="[Tabel_A8_AD]"/>
        <x15:activeTabTopLevelEntity name="[Tabel_A9_Ex_L98]"/>
        <x15:activeTabTopLevelEntity name="[Coduri_bugetare]"/>
        <x15:activeTabTopLevelEntity name="[Disponibil]"/>
        <x15:activeTabTopLevelEntity name="[Trimestrializare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" cacheId="1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rowHeaderCaption="Cod bugetar">
  <location ref="A5:D24" firstHeaderRow="0" firstDataRow="1" firstDataCol="1" rowPageCount="2" colPageCount="1"/>
  <pivotFields count="7">
    <pivotField allDrilled="1" subtotalTop="0" showAll="0" dataSourceSort="1" defaultAttributeDrillState="1"/>
    <pivotField axis="axisRow" allDrilled="1" subtotalTop="0" showAll="0" dataSourceSort="1" defaultAttributeDrillState="1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axis="axisPage" allDrilled="1" subtotalTop="0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dataField="1" showAll="0"/>
    <pivotField dataField="1" showAll="0"/>
    <pivotField dataField="1" showAll="0"/>
  </pivotFields>
  <rowFields count="1">
    <field x="1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2" hier="2" name="[Disponibil].[Disponibil].&amp;" cap="(blank)"/>
    <pageField fld="3" hier="3" name="[Investitii].[Investitii].[All]" cap="All"/>
  </pageFields>
  <dataFields count="3">
    <dataField name="Sum of Valoare estimata  - lei fără TVA -" fld="4" baseField="0" baseItem="0"/>
    <dataField name="Sum of Valoare estimata  - lei fără TVA -" fld="5" baseField="0" baseItem="0"/>
    <dataField name="Sum of Valoare estimata  - lei fără TVA -" fld="6" baseField="0" baseItem="0"/>
  </dataFields>
  <formats count="1">
    <format dxfId="96">
      <pivotArea outline="0" collapsedLevelsAreSubtotals="1" fieldPosition="0"/>
    </format>
  </formats>
  <pivotHierarchies count="107">
    <pivotHierarchy dragToData="1"/>
    <pivotHierarchy dragToData="1"/>
    <pivotHierarchy multipleItemSelectionAllowed="1" dragToData="1">
      <members count="2" level="1">
        <member name="[Disponibil].[Disponibil].&amp;"/>
        <member name="[Disponibil].[Disponibil].&amp;[NU]"/>
      </members>
    </pivotHierarchy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Tabel_PAAP2018].[Pus disponibil].&amp;[NU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1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el_PAAP2018]"/>
        <x15:activeTabTopLevelEntity name="[Tabel_A8_AD]"/>
        <x15:activeTabTopLevelEntity name="[Tabel_A9_Ex_L98]"/>
        <x15:activeTabTopLevelEntity name="[Coduri_bugetare]"/>
        <x15:activeTabTopLevelEntity name="[Disponibil]"/>
        <x15:activeTabTopLevelEntity name="[Investitii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>
  <location ref="A3:AG17" firstHeaderRow="1" firstDataRow="3" firstDataCol="1" rowPageCount="1" colPageCount="1"/>
  <pivotFields count="7">
    <pivotField axis="axisCol" allDrilled="1" showAll="0" dataSourceSort="1" defaultAttributeDrillState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showAll="0"/>
    <pivotField dataField="1" showAll="0"/>
    <pivotField axis="axisRow" allDrilled="1" showAll="0" dataSourceSort="1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showAll="0"/>
    <pivotField axis="axisPage" allDrilled="1" showAll="0" dataSourceSort="1" defaultAttributeDrillState="1">
      <items count="1">
        <item t="default"/>
      </items>
    </pivotField>
    <pivotField dataField="1" showAll="0"/>
  </pivotFields>
  <rowFields count="1">
    <field x="3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2">
    <field x="0"/>
    <field x="-2"/>
  </colFields>
  <colItems count="32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  <i>
      <x v="2"/>
      <x/>
    </i>
    <i r="1" i="1">
      <x v="1"/>
    </i>
    <i r="1" i="2">
      <x v="2"/>
    </i>
    <i r="1" i="3">
      <x v="3"/>
    </i>
    <i>
      <x v="3"/>
      <x/>
    </i>
    <i r="1" i="1">
      <x v="1"/>
    </i>
    <i r="1" i="2">
      <x v="2"/>
    </i>
    <i r="1" i="3">
      <x v="3"/>
    </i>
    <i>
      <x v="4"/>
      <x/>
    </i>
    <i r="1" i="1">
      <x v="1"/>
    </i>
    <i r="1" i="2">
      <x v="2"/>
    </i>
    <i r="1" i="3">
      <x v="3"/>
    </i>
    <i>
      <x v="5"/>
      <x/>
    </i>
    <i r="1" i="1">
      <x v="1"/>
    </i>
    <i r="1" i="2">
      <x v="2"/>
    </i>
    <i r="1" i="3">
      <x v="3"/>
    </i>
    <i>
      <x v="6"/>
      <x/>
    </i>
    <i r="1" i="1">
      <x v="1"/>
    </i>
    <i r="1" i="2">
      <x v="2"/>
    </i>
    <i r="1" i="3">
      <x v="3"/>
    </i>
    <i t="grand">
      <x/>
    </i>
    <i t="grand" i="1">
      <x/>
    </i>
    <i t="grand" i="2">
      <x/>
    </i>
    <i t="grand" i="3">
      <x/>
    </i>
  </colItems>
  <pageFields count="1">
    <pageField fld="5" hier="5" name="[Status_lucrare].[Status].&amp;[În plan]" cap="În plan"/>
  </pageFields>
  <dataFields count="4">
    <dataField name="Count of Tip procedura" fld="4" subtotal="count" baseField="0" baseItem="0"/>
    <dataField name="Count of Tip AD" fld="2" subtotal="count" baseField="0" baseItem="0"/>
    <dataField name="Count of Tip procedura" fld="1" subtotal="count" baseField="0" baseItem="0"/>
    <dataField name="Count of Tip procedura" fld="6" subtotal="count" baseField="0" baseItem="0"/>
  </dataFields>
  <formats count="96">
    <format dxfId="95">
      <pivotArea dataOnly="0" labelOnly="1" outline="0" fieldPosition="0">
        <references count="2">
          <reference field="4294967294" count="1">
            <x v="2"/>
          </reference>
          <reference field="0" count="1" selected="0">
            <x v="0"/>
          </reference>
        </references>
      </pivotArea>
    </format>
    <format dxfId="94">
      <pivotArea dataOnly="0" labelOnly="1" outline="0" fieldPosition="0">
        <references count="2">
          <reference field="4294967294" count="1">
            <x v="2"/>
          </reference>
          <reference field="0" count="1" selected="0">
            <x v="0"/>
          </reference>
        </references>
      </pivotArea>
    </format>
    <format dxfId="93">
      <pivotArea dataOnly="0" labelOnly="1" outline="0" fieldPosition="0">
        <references count="2">
          <reference field="4294967294" count="1">
            <x v="2"/>
          </reference>
          <reference field="0" count="1" selected="0">
            <x v="0"/>
          </reference>
        </references>
      </pivotArea>
    </format>
    <format dxfId="92">
      <pivotArea dataOnly="0" labelOnly="1" outline="0" fieldPosition="0">
        <references count="2">
          <reference field="4294967294" count="1">
            <x v="2"/>
          </reference>
          <reference field="0" count="1" selected="0">
            <x v="1"/>
          </reference>
        </references>
      </pivotArea>
    </format>
    <format dxfId="91">
      <pivotArea dataOnly="0" labelOnly="1" outline="0" fieldPosition="0">
        <references count="2">
          <reference field="4294967294" count="1">
            <x v="2"/>
          </reference>
          <reference field="0" count="1" selected="0">
            <x v="8"/>
          </reference>
        </references>
      </pivotArea>
    </format>
    <format dxfId="90">
      <pivotArea dataOnly="0" labelOnly="1" outline="0" fieldPosition="0">
        <references count="2">
          <reference field="4294967294" count="1">
            <x v="2"/>
          </reference>
          <reference field="0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1">
            <x v="2"/>
          </reference>
          <reference field="0" count="1" selected="0">
            <x v="3"/>
          </reference>
        </references>
      </pivotArea>
    </format>
    <format dxfId="88">
      <pivotArea dataOnly="0" labelOnly="1" outline="0" fieldPosition="0">
        <references count="2">
          <reference field="4294967294" count="1">
            <x v="2"/>
          </reference>
          <reference field="0" count="1" selected="0">
            <x v="5"/>
          </reference>
        </references>
      </pivotArea>
    </format>
    <format dxfId="87">
      <pivotArea dataOnly="0" labelOnly="1" outline="0" fieldPosition="0">
        <references count="2">
          <reference field="4294967294" count="1">
            <x v="2"/>
          </reference>
          <reference field="0" count="1" selected="0">
            <x v="6"/>
          </reference>
        </references>
      </pivotArea>
    </format>
    <format dxfId="86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0"/>
          </reference>
        </references>
      </pivotArea>
    </format>
    <format dxfId="85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1"/>
          </reference>
        </references>
      </pivotArea>
    </format>
    <format dxfId="84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8"/>
          </reference>
        </references>
      </pivotArea>
    </format>
    <format dxfId="83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3"/>
          </reference>
        </references>
      </pivotArea>
    </format>
    <format dxfId="82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5"/>
          </reference>
        </references>
      </pivotArea>
    </format>
    <format dxfId="81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6"/>
          </reference>
        </references>
      </pivotArea>
    </format>
    <format dxfId="80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7"/>
          </reference>
        </references>
      </pivotArea>
    </format>
    <format dxfId="79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0"/>
          </reference>
        </references>
      </pivotArea>
    </format>
    <format dxfId="78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1"/>
          </reference>
        </references>
      </pivotArea>
    </format>
    <format dxfId="77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8"/>
          </reference>
        </references>
      </pivotArea>
    </format>
    <format dxfId="76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3"/>
          </reference>
        </references>
      </pivotArea>
    </format>
    <format dxfId="75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5"/>
          </reference>
        </references>
      </pivotArea>
    </format>
    <format dxfId="74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6"/>
          </reference>
        </references>
      </pivotArea>
    </format>
    <format dxfId="73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7"/>
          </reference>
        </references>
      </pivotArea>
    </format>
    <format dxfId="72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71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70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69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68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67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66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65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64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6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6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61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60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5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8"/>
          </reference>
        </references>
      </pivotArea>
    </format>
    <format dxfId="58">
      <pivotArea dataOnly="0" labelOnly="1" outline="0" fieldPosition="0">
        <references count="2">
          <reference field="4294967294" count="1">
            <x v="0"/>
          </reference>
          <reference field="0" count="1" selected="0">
            <x v="3"/>
          </reference>
        </references>
      </pivotArea>
    </format>
    <format dxfId="57">
      <pivotArea dataOnly="0" labelOnly="1" outline="0" fieldPosition="0">
        <references count="2">
          <reference field="4294967294" count="1">
            <x v="0"/>
          </reference>
          <reference field="0" count="1" selected="0">
            <x v="6"/>
          </reference>
        </references>
      </pivotArea>
    </format>
    <format dxfId="56">
      <pivotArea dataOnly="0" labelOnly="1" outline="0" fieldPosition="0">
        <references count="2">
          <reference field="4294967294" count="1">
            <x v="0"/>
          </reference>
          <reference field="0" count="1" selected="0">
            <x v="5"/>
          </reference>
        </references>
      </pivotArea>
    </format>
    <format dxfId="5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8"/>
          </reference>
        </references>
      </pivotArea>
    </format>
    <format dxfId="5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8"/>
          </reference>
        </references>
      </pivotArea>
    </format>
    <format dxfId="53">
      <pivotArea outline="0" collapsedLevelsAreSubtotals="1" fieldPosition="0"/>
    </format>
    <format dxfId="52">
      <pivotArea dataOnly="0" labelOnly="1" fieldPosition="0">
        <references count="1">
          <reference field="0" count="6">
            <x v="0"/>
            <x v="1"/>
            <x v="3"/>
            <x v="5"/>
            <x v="6"/>
            <x v="8"/>
          </reference>
        </references>
      </pivotArea>
    </format>
    <format dxfId="51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50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9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48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7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6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45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4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3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42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0"/>
          </reference>
        </references>
      </pivotArea>
    </format>
    <format dxfId="41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1"/>
          </reference>
        </references>
      </pivotArea>
    </format>
    <format dxfId="40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8"/>
          </reference>
        </references>
      </pivotArea>
    </format>
    <format dxfId="39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3"/>
          </reference>
        </references>
      </pivotArea>
    </format>
    <format dxfId="38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5"/>
          </reference>
        </references>
      </pivotArea>
    </format>
    <format dxfId="37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6"/>
          </reference>
        </references>
      </pivotArea>
    </format>
    <format dxfId="36">
      <pivotArea dataOnly="0" labelOnly="1" fieldPosition="0">
        <references count="1">
          <reference field="0" count="1">
            <x v="0"/>
          </reference>
        </references>
      </pivotArea>
    </format>
    <format dxfId="35">
      <pivotArea dataOnly="0" labelOnly="1" fieldPosition="0">
        <references count="1">
          <reference field="0" count="1">
            <x v="0"/>
          </reference>
        </references>
      </pivotArea>
    </format>
    <format dxfId="34">
      <pivotArea dataOnly="0" labelOnly="1" fieldPosition="0">
        <references count="1">
          <reference field="0" count="1">
            <x v="1"/>
          </reference>
        </references>
      </pivotArea>
    </format>
    <format dxfId="33">
      <pivotArea dataOnly="0" labelOnly="1" fieldPosition="0">
        <references count="1">
          <reference field="0" count="1">
            <x v="1"/>
          </reference>
        </references>
      </pivotArea>
    </format>
    <format dxfId="32">
      <pivotArea dataOnly="0" labelOnly="1" fieldPosition="0">
        <references count="1">
          <reference field="0" count="1">
            <x v="3"/>
          </reference>
        </references>
      </pivotArea>
    </format>
    <format dxfId="31">
      <pivotArea dataOnly="0" labelOnly="1" fieldPosition="0">
        <references count="1">
          <reference field="0" count="1">
            <x v="3"/>
          </reference>
        </references>
      </pivotArea>
    </format>
    <format dxfId="30">
      <pivotArea dataOnly="0" labelOnly="1" fieldPosition="0">
        <references count="1">
          <reference field="0" count="1">
            <x v="5"/>
          </reference>
        </references>
      </pivotArea>
    </format>
    <format dxfId="29">
      <pivotArea dataOnly="0" labelOnly="1" fieldPosition="0">
        <references count="1">
          <reference field="0" count="1">
            <x v="5"/>
          </reference>
        </references>
      </pivotArea>
    </format>
    <format dxfId="28">
      <pivotArea outline="0" collapsedLevelsAreSubtotals="1" fieldPosition="0"/>
    </format>
    <format dxfId="27">
      <pivotArea dataOnly="0" labelOnly="1" fieldPosition="0">
        <references count="1">
          <reference field="0" count="0"/>
        </references>
      </pivotArea>
    </format>
    <format dxfId="26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5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4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23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22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1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0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19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18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7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6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15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14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3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2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11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10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0"/>
          </reference>
        </references>
      </pivotArea>
    </format>
    <format dxfId="9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1"/>
          </reference>
        </references>
      </pivotArea>
    </format>
    <format dxfId="8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8"/>
          </reference>
        </references>
      </pivotArea>
    </format>
    <format dxfId="7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3"/>
          </reference>
        </references>
      </pivotArea>
    </format>
    <format dxfId="6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5"/>
          </reference>
        </references>
      </pivotArea>
    </format>
    <format dxfId="5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6"/>
          </reference>
        </references>
      </pivotArea>
    </format>
    <format dxfId="4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7"/>
          </reference>
        </references>
      </pivotArea>
    </format>
    <format dxfId="3">
      <pivotArea field="0" dataOnly="0" labelOnly="1" grandCol="1" outline="0" offset="IV1" axis="axisCol" fieldPosition="0">
        <references count="1">
          <reference field="4294967294" count="1" selected="0">
            <x v="0"/>
          </reference>
        </references>
      </pivotArea>
    </format>
    <format dxfId="2">
      <pivotArea field="0" dataOnly="0" labelOnly="1" grandCol="1" outline="0" offset="IV1" axis="axisCol" fieldPosition="0">
        <references count="1">
          <reference field="4294967294" count="1" selected="0">
            <x v="1"/>
          </reference>
        </references>
      </pivotArea>
    </format>
    <format dxfId="1">
      <pivotArea field="0" dataOnly="0" labelOnly="1" grandCol="1" outline="0" offset="IV1" axis="axisCol" fieldPosition="0">
        <references count="1">
          <reference field="4294967294" count="1" selected="0">
            <x v="2"/>
          </reference>
        </references>
      </pivotArea>
    </format>
    <format dxfId="0">
      <pivotArea field="0" dataOnly="0" labelOnly="1" grandCol="1" outline="0" offset="IV1" axis="axisCol" fieldPosition="0">
        <references count="1">
          <reference field="4294967294" count="1" selected="0">
            <x v="3"/>
          </reference>
        </references>
      </pivotArea>
    </format>
  </formats>
  <pivotHierarchies count="107"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Status_lucrare].[Status].&amp;[În plan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2">
    <colHierarchyUsage hierarchyUsage="78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el_PAAP2018]"/>
        <x15:activeTabTopLevelEntity name="[Tipul_Procedurii]"/>
        <x15:activeTabTopLevelEntity name="[Tabel_A9_Ex_L98]"/>
        <x15:activeTabTopLevelEntity name="[Tabel_A8_AD]"/>
        <x15:activeTabTopLevelEntity name="[Responsabil_achizitie]"/>
        <x15:activeTabTopLevelEntity name="[Status_lucrare]"/>
        <x15:activeTabTopLevelEntity name="[Tabel_Proiecte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_A1_AD" displayName="Tabel_A1_AD" ref="A7:J115" totalsRowShown="0" headerRowDxfId="148" dataDxfId="147" totalsRowDxfId="145" tableBorderDxfId="146">
  <autoFilter ref="A7:J115" xr:uid="{89D43294-FE40-47DC-B72E-4686DCAF8079}"/>
  <tableColumns count="10">
    <tableColumn id="1" xr3:uid="{00000000-0010-0000-0100-000001000000}" name="Nr. crt." dataDxfId="144"/>
    <tableColumn id="2" xr3:uid="{00000000-0010-0000-0100-000002000000}" name="Obiectul contractului" dataDxfId="143"/>
    <tableColumn id="3" xr3:uid="{00000000-0010-0000-0100-000003000000}" name="CPV Principal" dataDxfId="142"/>
    <tableColumn id="4" xr3:uid="{00000000-0010-0000-0100-000004000000}" name="Valoare estimata _x000a_- lei fără TVA -" dataDxfId="141"/>
    <tableColumn id="5" xr3:uid="{00000000-0010-0000-0100-000005000000}" name="Valoare planif cu TVA - 2023" dataDxfId="140">
      <calculatedColumnFormula>D8*1.19</calculatedColumnFormula>
    </tableColumn>
    <tableColumn id="6" xr3:uid="{00000000-0010-0000-0100-000006000000}" name="Data inceperii" dataDxfId="139"/>
    <tableColumn id="7" xr3:uid="{00000000-0010-0000-0100-000007000000}" name="Data finalizarii" dataDxfId="138"/>
    <tableColumn id="16" xr3:uid="{00000000-0010-0000-0100-000010000000}" name="Tip AD" dataDxfId="137"/>
    <tableColumn id="8" xr3:uid="{00000000-0010-0000-0100-000008000000}" name="Modalitate derulare" dataDxfId="136"/>
    <tableColumn id="10" xr3:uid="{00000000-0010-0000-0100-00000A000000}" name="Stare" dataDxfId="13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el_Proiecte" displayName="Tabel_Proiecte" ref="A8:Q50" totalsRowShown="0" headerRowDxfId="134" totalsRowDxfId="132" tableBorderDxfId="133">
  <autoFilter ref="A8:Q50" xr:uid="{00000000-0009-0000-0100-00000C000000}"/>
  <tableColumns count="17">
    <tableColumn id="1" xr3:uid="{00000000-0010-0000-0300-000001000000}" name="Nr. crt." dataDxfId="131" totalsRowDxfId="130"/>
    <tableColumn id="2" xr3:uid="{00000000-0010-0000-0300-000002000000}" name="Obiectul contractului" dataDxfId="129" totalsRowDxfId="128"/>
    <tableColumn id="3" xr3:uid="{00000000-0010-0000-0300-000003000000}" name="CPV Principal" dataDxfId="127" totalsRowDxfId="126"/>
    <tableColumn id="4" xr3:uid="{00000000-0010-0000-0300-000004000000}" name="Valoare estimata _x000a_- lei fără TVA -" dataDxfId="125" totalsRowDxfId="124"/>
    <tableColumn id="5" xr3:uid="{00000000-0010-0000-0300-000005000000}" name="Valoarea estimată  pentru 2021 lei fără TVA " dataDxfId="123" totalsRowDxfId="122"/>
    <tableColumn id="16" xr3:uid="{00000000-0010-0000-0300-000010000000}" name="Valoare atribuita" dataDxfId="121" totalsRowDxfId="120"/>
    <tableColumn id="6" xr3:uid="{00000000-0010-0000-0300-000006000000}" name="Data inceperii" dataDxfId="119" totalsRowDxfId="118"/>
    <tableColumn id="7" xr3:uid="{00000000-0010-0000-0300-000007000000}" name="Data finalizarii" dataDxfId="117" totalsRowDxfId="116"/>
    <tableColumn id="8" xr3:uid="{00000000-0010-0000-0300-000008000000}" name="Tip procedura" dataDxfId="115" totalsRowDxfId="114"/>
    <tableColumn id="15" xr3:uid="{00000000-0010-0000-0300-00000F000000}" name="Modalitate derulare" dataDxfId="113" totalsRowDxfId="112"/>
    <tableColumn id="9" xr3:uid="{00000000-0010-0000-0300-000009000000}" name="Responsabil" dataDxfId="111" totalsRowDxfId="110"/>
    <tableColumn id="10" xr3:uid="{00000000-0010-0000-0300-00000A000000}" name="Stare" dataDxfId="109" totalsRowDxfId="108"/>
    <tableColumn id="11" xr3:uid="{00000000-0010-0000-0300-00000B000000}" name="Observații" dataDxfId="107" totalsRowDxfId="106"/>
    <tableColumn id="12" xr3:uid="{00000000-0010-0000-0300-00000C000000}" name="Lista de investitii" dataDxfId="105" totalsRowDxfId="104"/>
    <tableColumn id="13" xr3:uid="{00000000-0010-0000-0300-00000D000000}" name="Pus disponibil" dataDxfId="103" totalsRowDxfId="102"/>
    <tableColumn id="14" xr3:uid="{00000000-0010-0000-0300-00000E000000}" name="Articol Bugetar" dataDxfId="101" totalsRowDxfId="100"/>
    <tableColumn id="17" xr3:uid="{00000000-0010-0000-0300-000011000000}" name="Proiect" dataDxfId="99" totalsRowDxfId="9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133"/>
  <sheetViews>
    <sheetView tabSelected="1" view="pageBreakPreview" zoomScale="55" zoomScaleNormal="75" zoomScaleSheetLayoutView="55" zoomScalePageLayoutView="5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F104" sqref="F104"/>
    </sheetView>
  </sheetViews>
  <sheetFormatPr defaultColWidth="9.140625" defaultRowHeight="15" x14ac:dyDescent="0.25"/>
  <cols>
    <col min="1" max="1" width="33.7109375" style="14" customWidth="1"/>
    <col min="2" max="2" width="124.28515625" style="14" customWidth="1"/>
    <col min="3" max="3" width="40.5703125" style="14" customWidth="1"/>
    <col min="4" max="4" width="38.5703125" style="14" customWidth="1"/>
    <col min="5" max="5" width="47.28515625" style="14" customWidth="1"/>
    <col min="6" max="6" width="37.85546875" style="14" customWidth="1"/>
    <col min="7" max="7" width="37.42578125" style="14" customWidth="1"/>
    <col min="8" max="8" width="37.42578125" style="14" hidden="1" customWidth="1"/>
    <col min="9" max="9" width="32.28515625" style="14" customWidth="1"/>
    <col min="10" max="10" width="46" style="14" customWidth="1"/>
    <col min="11" max="16384" width="9.140625" style="14"/>
  </cols>
  <sheetData>
    <row r="1" spans="1:10" s="148" customFormat="1" ht="26.25" customHeight="1" x14ac:dyDescent="0.55000000000000004">
      <c r="A1" s="152"/>
      <c r="B1" s="153"/>
      <c r="C1" s="154"/>
      <c r="D1" s="154"/>
      <c r="E1" s="152"/>
      <c r="F1" s="152"/>
      <c r="G1" s="152"/>
      <c r="H1" s="152"/>
      <c r="I1" s="168"/>
      <c r="J1" s="168"/>
    </row>
    <row r="2" spans="1:10" s="148" customFormat="1" ht="26.25" customHeight="1" x14ac:dyDescent="0.55000000000000004">
      <c r="A2" s="152"/>
      <c r="B2" s="153"/>
      <c r="C2" s="154"/>
      <c r="D2" s="154"/>
      <c r="E2" s="152"/>
      <c r="F2" s="152"/>
      <c r="G2" s="152"/>
      <c r="H2" s="152"/>
      <c r="I2" s="168"/>
      <c r="J2" s="168"/>
    </row>
    <row r="3" spans="1:10" s="148" customFormat="1" ht="33.75" x14ac:dyDescent="0.3">
      <c r="A3" s="194" t="s">
        <v>68</v>
      </c>
      <c r="B3" s="194"/>
      <c r="C3" s="194"/>
      <c r="D3" s="194"/>
      <c r="E3" s="194"/>
      <c r="F3" s="194"/>
      <c r="G3" s="194"/>
      <c r="H3" s="194"/>
      <c r="I3" s="194"/>
      <c r="J3" s="194"/>
    </row>
    <row r="4" spans="1:10" s="148" customFormat="1" ht="33.75" x14ac:dyDescent="0.3">
      <c r="A4" s="194" t="s">
        <v>297</v>
      </c>
      <c r="B4" s="194"/>
      <c r="C4" s="194"/>
      <c r="D4" s="194"/>
      <c r="E4" s="194"/>
      <c r="F4" s="194"/>
      <c r="G4" s="194"/>
      <c r="H4" s="194"/>
      <c r="I4" s="194"/>
      <c r="J4" s="194"/>
    </row>
    <row r="5" spans="1:10" s="148" customFormat="1" ht="36.75" customHeight="1" x14ac:dyDescent="0.3">
      <c r="A5" s="195" t="s">
        <v>49</v>
      </c>
      <c r="B5" s="195"/>
      <c r="C5" s="195"/>
      <c r="D5" s="195"/>
      <c r="E5" s="195"/>
      <c r="F5" s="195"/>
      <c r="G5" s="195"/>
      <c r="H5" s="195"/>
      <c r="I5" s="195"/>
      <c r="J5" s="195"/>
    </row>
    <row r="6" spans="1:10" ht="36" customHeight="1" x14ac:dyDescent="0.25"/>
    <row r="7" spans="1:10" ht="134.25" customHeight="1" x14ac:dyDescent="0.25">
      <c r="A7" s="149" t="s">
        <v>0</v>
      </c>
      <c r="B7" s="150" t="s">
        <v>1</v>
      </c>
      <c r="C7" s="150" t="s">
        <v>2</v>
      </c>
      <c r="D7" s="151" t="s">
        <v>3</v>
      </c>
      <c r="E7" s="151" t="s">
        <v>296</v>
      </c>
      <c r="F7" s="150" t="s">
        <v>4</v>
      </c>
      <c r="G7" s="150" t="s">
        <v>5</v>
      </c>
      <c r="H7" s="150" t="s">
        <v>77</v>
      </c>
      <c r="I7" s="151" t="s">
        <v>61</v>
      </c>
      <c r="J7" s="150" t="s">
        <v>8</v>
      </c>
    </row>
    <row r="8" spans="1:10" s="155" customFormat="1" ht="92.25" x14ac:dyDescent="0.5">
      <c r="A8" s="158" t="s">
        <v>228</v>
      </c>
      <c r="B8" s="159" t="s">
        <v>250</v>
      </c>
      <c r="C8" s="158" t="s">
        <v>267</v>
      </c>
      <c r="D8" s="160">
        <v>16340</v>
      </c>
      <c r="E8" s="160">
        <v>4047.95</v>
      </c>
      <c r="F8" s="161">
        <v>44929</v>
      </c>
      <c r="G8" s="161">
        <v>44957</v>
      </c>
      <c r="H8" s="158" t="s">
        <v>216</v>
      </c>
      <c r="I8" s="158" t="s">
        <v>219</v>
      </c>
      <c r="J8" s="158" t="s">
        <v>298</v>
      </c>
    </row>
    <row r="9" spans="1:10" s="156" customFormat="1" ht="49.5" customHeight="1" x14ac:dyDescent="0.5">
      <c r="A9" s="158" t="s">
        <v>229</v>
      </c>
      <c r="B9" s="159" t="s">
        <v>226</v>
      </c>
      <c r="C9" s="158" t="s">
        <v>227</v>
      </c>
      <c r="D9" s="160">
        <v>49656</v>
      </c>
      <c r="E9" s="160">
        <v>54125.04</v>
      </c>
      <c r="F9" s="161">
        <v>44929</v>
      </c>
      <c r="G9" s="161">
        <v>44929</v>
      </c>
      <c r="H9" s="158" t="s">
        <v>216</v>
      </c>
      <c r="I9" s="158" t="s">
        <v>219</v>
      </c>
      <c r="J9" s="158" t="s">
        <v>298</v>
      </c>
    </row>
    <row r="10" spans="1:10" s="157" customFormat="1" ht="75.75" customHeight="1" x14ac:dyDescent="0.5">
      <c r="A10" s="158" t="s">
        <v>230</v>
      </c>
      <c r="B10" s="159" t="s">
        <v>224</v>
      </c>
      <c r="C10" s="158" t="s">
        <v>225</v>
      </c>
      <c r="D10" s="160">
        <v>84705</v>
      </c>
      <c r="E10" s="160">
        <v>118341.51</v>
      </c>
      <c r="F10" s="161">
        <v>44929</v>
      </c>
      <c r="G10" s="161">
        <v>44960</v>
      </c>
      <c r="H10" s="158" t="s">
        <v>216</v>
      </c>
      <c r="I10" s="158" t="s">
        <v>214</v>
      </c>
      <c r="J10" s="158" t="s">
        <v>298</v>
      </c>
    </row>
    <row r="11" spans="1:10" s="156" customFormat="1" ht="58.5" customHeight="1" x14ac:dyDescent="0.5">
      <c r="A11" s="158" t="s">
        <v>231</v>
      </c>
      <c r="B11" s="159" t="s">
        <v>314</v>
      </c>
      <c r="C11" s="158" t="s">
        <v>268</v>
      </c>
      <c r="D11" s="160">
        <v>7971</v>
      </c>
      <c r="E11" s="160">
        <v>7498.88</v>
      </c>
      <c r="F11" s="172">
        <v>44986</v>
      </c>
      <c r="G11" s="161">
        <v>44988</v>
      </c>
      <c r="H11" s="158" t="s">
        <v>216</v>
      </c>
      <c r="I11" s="158" t="s">
        <v>214</v>
      </c>
      <c r="J11" s="158" t="s">
        <v>298</v>
      </c>
    </row>
    <row r="12" spans="1:10" s="155" customFormat="1" ht="67.5" customHeight="1" x14ac:dyDescent="0.5">
      <c r="A12" s="158" t="s">
        <v>232</v>
      </c>
      <c r="B12" s="159" t="s">
        <v>251</v>
      </c>
      <c r="C12" s="158" t="s">
        <v>269</v>
      </c>
      <c r="D12" s="160">
        <v>30200</v>
      </c>
      <c r="E12" s="173">
        <f>Tabel_A1_AD[[#This Row],[Valoare estimata 
- lei fără TVA -]]*1.19</f>
        <v>35938</v>
      </c>
      <c r="F12" s="161">
        <v>45152</v>
      </c>
      <c r="G12" s="161">
        <v>45170</v>
      </c>
      <c r="H12" s="158" t="s">
        <v>216</v>
      </c>
      <c r="I12" s="158" t="s">
        <v>214</v>
      </c>
      <c r="J12" s="158" t="s">
        <v>298</v>
      </c>
    </row>
    <row r="13" spans="1:10" s="157" customFormat="1" ht="54" customHeight="1" x14ac:dyDescent="0.5">
      <c r="A13" s="158" t="s">
        <v>317</v>
      </c>
      <c r="B13" s="159" t="s">
        <v>319</v>
      </c>
      <c r="C13" s="158" t="s">
        <v>318</v>
      </c>
      <c r="D13" s="160">
        <v>3176.47</v>
      </c>
      <c r="E13" s="173">
        <v>3780</v>
      </c>
      <c r="F13" s="161">
        <v>44999</v>
      </c>
      <c r="G13" s="161">
        <v>45016</v>
      </c>
      <c r="H13" s="158"/>
      <c r="I13" s="158" t="s">
        <v>219</v>
      </c>
      <c r="J13" s="158" t="s">
        <v>298</v>
      </c>
    </row>
    <row r="14" spans="1:10" s="157" customFormat="1" ht="57" customHeight="1" x14ac:dyDescent="0.5">
      <c r="A14" s="158" t="s">
        <v>233</v>
      </c>
      <c r="B14" s="159" t="s">
        <v>252</v>
      </c>
      <c r="C14" s="158" t="s">
        <v>270</v>
      </c>
      <c r="D14" s="160">
        <v>1800</v>
      </c>
      <c r="E14" s="160">
        <v>963.9</v>
      </c>
      <c r="F14" s="161">
        <v>44942</v>
      </c>
      <c r="G14" s="161">
        <v>44958</v>
      </c>
      <c r="H14" s="158" t="s">
        <v>216</v>
      </c>
      <c r="I14" s="158" t="s">
        <v>219</v>
      </c>
      <c r="J14" s="158" t="s">
        <v>298</v>
      </c>
    </row>
    <row r="15" spans="1:10" s="157" customFormat="1" ht="55.5" customHeight="1" x14ac:dyDescent="0.5">
      <c r="A15" s="158" t="s">
        <v>234</v>
      </c>
      <c r="B15" s="159" t="s">
        <v>253</v>
      </c>
      <c r="C15" s="158" t="s">
        <v>271</v>
      </c>
      <c r="D15" s="160">
        <v>520</v>
      </c>
      <c r="E15" s="160">
        <v>618.79999999999995</v>
      </c>
      <c r="F15" s="161">
        <v>45019</v>
      </c>
      <c r="G15" s="161">
        <v>45019</v>
      </c>
      <c r="H15" s="158" t="s">
        <v>216</v>
      </c>
      <c r="I15" s="158" t="s">
        <v>214</v>
      </c>
      <c r="J15" s="158" t="s">
        <v>298</v>
      </c>
    </row>
    <row r="16" spans="1:10" s="157" customFormat="1" ht="59.25" customHeight="1" x14ac:dyDescent="0.5">
      <c r="A16" s="158" t="s">
        <v>235</v>
      </c>
      <c r="B16" s="159" t="s">
        <v>254</v>
      </c>
      <c r="C16" s="158" t="s">
        <v>272</v>
      </c>
      <c r="D16" s="160">
        <v>200</v>
      </c>
      <c r="E16" s="173">
        <v>200</v>
      </c>
      <c r="F16" s="161">
        <v>45200</v>
      </c>
      <c r="G16" s="161">
        <v>45231</v>
      </c>
      <c r="H16" s="158" t="s">
        <v>216</v>
      </c>
      <c r="I16" s="158" t="s">
        <v>214</v>
      </c>
      <c r="J16" s="158" t="s">
        <v>93</v>
      </c>
    </row>
    <row r="17" spans="1:10" s="157" customFormat="1" ht="53.25" customHeight="1" x14ac:dyDescent="0.5">
      <c r="A17" s="158" t="s">
        <v>282</v>
      </c>
      <c r="B17" s="159" t="s">
        <v>284</v>
      </c>
      <c r="C17" s="158" t="s">
        <v>285</v>
      </c>
      <c r="D17" s="160">
        <v>116673.02</v>
      </c>
      <c r="E17" s="160">
        <f>D17*1.19</f>
        <v>138840.89379999999</v>
      </c>
      <c r="F17" s="161">
        <v>45184</v>
      </c>
      <c r="G17" s="161">
        <v>45215</v>
      </c>
      <c r="H17" s="158"/>
      <c r="I17" s="158" t="s">
        <v>59</v>
      </c>
      <c r="J17" s="158" t="s">
        <v>93</v>
      </c>
    </row>
    <row r="18" spans="1:10" s="157" customFormat="1" ht="48" customHeight="1" x14ac:dyDescent="0.5">
      <c r="A18" s="158" t="s">
        <v>283</v>
      </c>
      <c r="B18" s="159" t="s">
        <v>286</v>
      </c>
      <c r="C18" s="158" t="s">
        <v>217</v>
      </c>
      <c r="D18" s="160">
        <v>1712.4</v>
      </c>
      <c r="E18" s="160">
        <v>1794.52</v>
      </c>
      <c r="F18" s="161">
        <v>44958</v>
      </c>
      <c r="G18" s="161">
        <v>44967</v>
      </c>
      <c r="H18" s="158"/>
      <c r="I18" s="158" t="s">
        <v>59</v>
      </c>
      <c r="J18" s="158" t="s">
        <v>298</v>
      </c>
    </row>
    <row r="19" spans="1:10" s="157" customFormat="1" ht="53.25" customHeight="1" x14ac:dyDescent="0.5">
      <c r="A19" s="158" t="s">
        <v>236</v>
      </c>
      <c r="B19" s="159" t="s">
        <v>291</v>
      </c>
      <c r="C19" s="158" t="s">
        <v>217</v>
      </c>
      <c r="D19" s="160">
        <v>30160</v>
      </c>
      <c r="E19" s="160">
        <f>Tabel_A1_AD[[#This Row],[Valoare estimata 
- lei fără TVA -]]*1.19</f>
        <v>35890.400000000001</v>
      </c>
      <c r="F19" s="161">
        <v>45040</v>
      </c>
      <c r="G19" s="161">
        <v>45043</v>
      </c>
      <c r="H19" s="158" t="s">
        <v>216</v>
      </c>
      <c r="I19" s="158" t="s">
        <v>214</v>
      </c>
      <c r="J19" s="158" t="s">
        <v>298</v>
      </c>
    </row>
    <row r="20" spans="1:10" s="157" customFormat="1" ht="55.5" customHeight="1" x14ac:dyDescent="0.5">
      <c r="A20" s="158" t="s">
        <v>237</v>
      </c>
      <c r="B20" s="159" t="s">
        <v>281</v>
      </c>
      <c r="C20" s="158" t="s">
        <v>273</v>
      </c>
      <c r="D20" s="160">
        <v>448</v>
      </c>
      <c r="E20" s="160">
        <v>435.54</v>
      </c>
      <c r="F20" s="161">
        <v>44958</v>
      </c>
      <c r="G20" s="161">
        <v>44985</v>
      </c>
      <c r="H20" s="158" t="s">
        <v>216</v>
      </c>
      <c r="I20" s="158" t="s">
        <v>214</v>
      </c>
      <c r="J20" s="158" t="s">
        <v>298</v>
      </c>
    </row>
    <row r="21" spans="1:10" s="157" customFormat="1" ht="61.5" x14ac:dyDescent="0.5">
      <c r="A21" s="158" t="s">
        <v>238</v>
      </c>
      <c r="B21" s="159" t="s">
        <v>255</v>
      </c>
      <c r="C21" s="158" t="s">
        <v>274</v>
      </c>
      <c r="D21" s="160">
        <v>7500</v>
      </c>
      <c r="E21" s="160">
        <v>1725.5</v>
      </c>
      <c r="F21" s="161">
        <v>44957</v>
      </c>
      <c r="G21" s="161">
        <v>44981</v>
      </c>
      <c r="H21" s="158" t="s">
        <v>216</v>
      </c>
      <c r="I21" s="158" t="s">
        <v>214</v>
      </c>
      <c r="J21" s="158" t="s">
        <v>298</v>
      </c>
    </row>
    <row r="22" spans="1:10" s="157" customFormat="1" ht="61.5" x14ac:dyDescent="0.5">
      <c r="A22" s="158" t="s">
        <v>239</v>
      </c>
      <c r="B22" s="159" t="s">
        <v>256</v>
      </c>
      <c r="C22" s="158" t="s">
        <v>275</v>
      </c>
      <c r="D22" s="160">
        <v>8232</v>
      </c>
      <c r="E22" s="174">
        <v>8899.76</v>
      </c>
      <c r="F22" s="161">
        <v>44986</v>
      </c>
      <c r="G22" s="161">
        <v>45031</v>
      </c>
      <c r="H22" s="158" t="s">
        <v>216</v>
      </c>
      <c r="I22" s="158" t="s">
        <v>219</v>
      </c>
      <c r="J22" s="158" t="s">
        <v>298</v>
      </c>
    </row>
    <row r="23" spans="1:10" s="157" customFormat="1" ht="53.25" customHeight="1" x14ac:dyDescent="0.5">
      <c r="A23" s="158" t="s">
        <v>240</v>
      </c>
      <c r="B23" s="159" t="s">
        <v>257</v>
      </c>
      <c r="C23" s="158" t="s">
        <v>276</v>
      </c>
      <c r="D23" s="160">
        <v>400</v>
      </c>
      <c r="E23" s="160">
        <v>250</v>
      </c>
      <c r="F23" s="161">
        <v>44929</v>
      </c>
      <c r="G23" s="161">
        <v>44929</v>
      </c>
      <c r="H23" s="158" t="s">
        <v>216</v>
      </c>
      <c r="I23" s="158" t="s">
        <v>219</v>
      </c>
      <c r="J23" s="158" t="s">
        <v>298</v>
      </c>
    </row>
    <row r="24" spans="1:10" s="157" customFormat="1" ht="51" customHeight="1" x14ac:dyDescent="0.5">
      <c r="A24" s="158" t="s">
        <v>241</v>
      </c>
      <c r="B24" s="159" t="s">
        <v>258</v>
      </c>
      <c r="C24" s="158" t="s">
        <v>277</v>
      </c>
      <c r="D24" s="160">
        <v>4470</v>
      </c>
      <c r="E24" s="160">
        <v>5139.97</v>
      </c>
      <c r="F24" s="161">
        <v>44972</v>
      </c>
      <c r="G24" s="161">
        <v>44985</v>
      </c>
      <c r="H24" s="158" t="s">
        <v>216</v>
      </c>
      <c r="I24" s="158" t="s">
        <v>214</v>
      </c>
      <c r="J24" s="158" t="s">
        <v>298</v>
      </c>
    </row>
    <row r="25" spans="1:10" s="157" customFormat="1" ht="58.5" customHeight="1" x14ac:dyDescent="0.5">
      <c r="A25" s="158" t="s">
        <v>242</v>
      </c>
      <c r="B25" s="159" t="s">
        <v>287</v>
      </c>
      <c r="C25" s="158" t="s">
        <v>221</v>
      </c>
      <c r="D25" s="160">
        <v>11470</v>
      </c>
      <c r="E25" s="160">
        <v>8767.92</v>
      </c>
      <c r="F25" s="161">
        <v>44935</v>
      </c>
      <c r="G25" s="161">
        <v>44974</v>
      </c>
      <c r="H25" s="158" t="s">
        <v>216</v>
      </c>
      <c r="I25" s="158" t="s">
        <v>214</v>
      </c>
      <c r="J25" s="158" t="s">
        <v>298</v>
      </c>
    </row>
    <row r="26" spans="1:10" s="157" customFormat="1" ht="51" customHeight="1" x14ac:dyDescent="0.5">
      <c r="A26" s="158" t="s">
        <v>243</v>
      </c>
      <c r="B26" s="159" t="s">
        <v>259</v>
      </c>
      <c r="C26" s="158" t="s">
        <v>220</v>
      </c>
      <c r="D26" s="160">
        <v>58568</v>
      </c>
      <c r="E26" s="160">
        <v>65062.51</v>
      </c>
      <c r="F26" s="161">
        <v>44963</v>
      </c>
      <c r="G26" s="161">
        <v>44985</v>
      </c>
      <c r="H26" s="158" t="s">
        <v>216</v>
      </c>
      <c r="I26" s="158" t="s">
        <v>214</v>
      </c>
      <c r="J26" s="158" t="s">
        <v>298</v>
      </c>
    </row>
    <row r="27" spans="1:10" s="157" customFormat="1" ht="55.5" customHeight="1" x14ac:dyDescent="0.5">
      <c r="A27" s="158" t="s">
        <v>244</v>
      </c>
      <c r="B27" s="159" t="s">
        <v>260</v>
      </c>
      <c r="C27" s="158" t="s">
        <v>218</v>
      </c>
      <c r="D27" s="160">
        <v>11600</v>
      </c>
      <c r="E27" s="173">
        <f>Tabel_A1_AD[[#This Row],[Valoare estimata 
- lei fără TVA -]]*1.19</f>
        <v>13804</v>
      </c>
      <c r="F27" s="161">
        <v>45153</v>
      </c>
      <c r="G27" s="161">
        <v>45184</v>
      </c>
      <c r="H27" s="158" t="s">
        <v>216</v>
      </c>
      <c r="I27" s="158" t="s">
        <v>214</v>
      </c>
      <c r="J27" s="166" t="s">
        <v>316</v>
      </c>
    </row>
    <row r="28" spans="1:10" s="157" customFormat="1" ht="51" customHeight="1" x14ac:dyDescent="0.5">
      <c r="A28" s="158" t="s">
        <v>245</v>
      </c>
      <c r="B28" s="159" t="s">
        <v>261</v>
      </c>
      <c r="C28" s="158" t="s">
        <v>222</v>
      </c>
      <c r="D28" s="160">
        <v>6000</v>
      </c>
      <c r="E28" s="173">
        <f>Tabel_A1_AD[[#This Row],[Valoare estimata 
- lei fără TVA -]]*1.19</f>
        <v>7140</v>
      </c>
      <c r="F28" s="161">
        <v>45153</v>
      </c>
      <c r="G28" s="161">
        <v>45184</v>
      </c>
      <c r="H28" s="158" t="s">
        <v>216</v>
      </c>
      <c r="I28" s="158" t="s">
        <v>214</v>
      </c>
      <c r="J28" s="179" t="s">
        <v>298</v>
      </c>
    </row>
    <row r="29" spans="1:10" s="157" customFormat="1" ht="51" customHeight="1" x14ac:dyDescent="0.5">
      <c r="A29" s="158" t="s">
        <v>246</v>
      </c>
      <c r="B29" s="159" t="s">
        <v>262</v>
      </c>
      <c r="C29" s="158" t="s">
        <v>278</v>
      </c>
      <c r="D29" s="160">
        <v>225296.74</v>
      </c>
      <c r="E29" s="173">
        <f>Tabel_A1_AD[[#This Row],[Valoare estimata 
- lei fără TVA -]]*1.19</f>
        <v>268103.12059999997</v>
      </c>
      <c r="F29" s="161">
        <v>45152</v>
      </c>
      <c r="G29" s="161">
        <v>45169</v>
      </c>
      <c r="H29" s="158" t="s">
        <v>216</v>
      </c>
      <c r="I29" s="158" t="s">
        <v>214</v>
      </c>
      <c r="J29" s="158" t="s">
        <v>298</v>
      </c>
    </row>
    <row r="30" spans="1:10" s="157" customFormat="1" ht="51" customHeight="1" x14ac:dyDescent="0.5">
      <c r="A30" s="158" t="s">
        <v>247</v>
      </c>
      <c r="B30" s="159" t="s">
        <v>263</v>
      </c>
      <c r="C30" s="158" t="s">
        <v>217</v>
      </c>
      <c r="D30" s="160">
        <v>35627.949999999997</v>
      </c>
      <c r="E30" s="177">
        <v>42352.1</v>
      </c>
      <c r="F30" s="161">
        <v>44935</v>
      </c>
      <c r="G30" s="161">
        <v>44966</v>
      </c>
      <c r="H30" s="158" t="s">
        <v>216</v>
      </c>
      <c r="I30" s="158" t="s">
        <v>214</v>
      </c>
      <c r="J30" s="158" t="s">
        <v>298</v>
      </c>
    </row>
    <row r="31" spans="1:10" s="157" customFormat="1" ht="51" customHeight="1" x14ac:dyDescent="0.5">
      <c r="A31" s="158" t="s">
        <v>248</v>
      </c>
      <c r="B31" s="159" t="s">
        <v>264</v>
      </c>
      <c r="C31" s="158" t="s">
        <v>223</v>
      </c>
      <c r="D31" s="160">
        <v>37100</v>
      </c>
      <c r="E31" s="177">
        <v>15575.77</v>
      </c>
      <c r="F31" s="161">
        <v>44958</v>
      </c>
      <c r="G31" s="161">
        <v>44985</v>
      </c>
      <c r="H31" s="158" t="s">
        <v>216</v>
      </c>
      <c r="I31" s="158" t="s">
        <v>214</v>
      </c>
      <c r="J31" s="158" t="s">
        <v>298</v>
      </c>
    </row>
    <row r="32" spans="1:10" s="157" customFormat="1" ht="51" customHeight="1" x14ac:dyDescent="0.5">
      <c r="A32" s="158" t="s">
        <v>249</v>
      </c>
      <c r="B32" s="159" t="s">
        <v>292</v>
      </c>
      <c r="C32" s="158" t="s">
        <v>279</v>
      </c>
      <c r="D32" s="160">
        <v>98405</v>
      </c>
      <c r="E32" s="177">
        <v>8539.6200000000008</v>
      </c>
      <c r="F32" s="161">
        <v>44927</v>
      </c>
      <c r="G32" s="161">
        <v>45291</v>
      </c>
      <c r="H32" s="158" t="s">
        <v>216</v>
      </c>
      <c r="I32" s="158" t="s">
        <v>214</v>
      </c>
      <c r="J32" s="158" t="s">
        <v>298</v>
      </c>
    </row>
    <row r="33" spans="1:12" s="157" customFormat="1" ht="51" customHeight="1" x14ac:dyDescent="0.5">
      <c r="A33" s="166" t="s">
        <v>266</v>
      </c>
      <c r="B33" s="167" t="s">
        <v>265</v>
      </c>
      <c r="C33" s="166" t="s">
        <v>280</v>
      </c>
      <c r="D33" s="160">
        <v>2899.5</v>
      </c>
      <c r="E33" s="177">
        <v>3195.15</v>
      </c>
      <c r="F33" s="161">
        <v>44964</v>
      </c>
      <c r="G33" s="161">
        <v>44965</v>
      </c>
      <c r="H33" s="158" t="s">
        <v>216</v>
      </c>
      <c r="I33" s="158" t="s">
        <v>214</v>
      </c>
      <c r="J33" s="158" t="s">
        <v>298</v>
      </c>
    </row>
    <row r="34" spans="1:12" s="157" customFormat="1" ht="51" customHeight="1" x14ac:dyDescent="0.5">
      <c r="A34" s="158" t="s">
        <v>288</v>
      </c>
      <c r="B34" s="159" t="s">
        <v>289</v>
      </c>
      <c r="C34" s="158" t="s">
        <v>290</v>
      </c>
      <c r="D34" s="160">
        <v>15725</v>
      </c>
      <c r="E34" s="177">
        <v>18712.75</v>
      </c>
      <c r="F34" s="161">
        <v>44938</v>
      </c>
      <c r="G34" s="161">
        <v>44939</v>
      </c>
      <c r="H34" s="158" t="s">
        <v>216</v>
      </c>
      <c r="I34" s="158" t="s">
        <v>214</v>
      </c>
      <c r="J34" s="158" t="s">
        <v>298</v>
      </c>
    </row>
    <row r="35" spans="1:12" s="157" customFormat="1" ht="51" customHeight="1" x14ac:dyDescent="0.5">
      <c r="A35" s="158" t="s">
        <v>293</v>
      </c>
      <c r="B35" s="159" t="s">
        <v>294</v>
      </c>
      <c r="C35" s="158" t="s">
        <v>295</v>
      </c>
      <c r="D35" s="160">
        <v>2931.43</v>
      </c>
      <c r="E35" s="177">
        <v>3488.4</v>
      </c>
      <c r="F35" s="161">
        <v>44929</v>
      </c>
      <c r="G35" s="161">
        <v>45289</v>
      </c>
      <c r="H35" s="158" t="s">
        <v>216</v>
      </c>
      <c r="I35" s="158" t="s">
        <v>219</v>
      </c>
      <c r="J35" s="158" t="s">
        <v>298</v>
      </c>
    </row>
    <row r="36" spans="1:12" s="157" customFormat="1" ht="51" customHeight="1" x14ac:dyDescent="0.5">
      <c r="A36" s="158" t="s">
        <v>299</v>
      </c>
      <c r="B36" s="159" t="s">
        <v>300</v>
      </c>
      <c r="C36" s="158" t="s">
        <v>301</v>
      </c>
      <c r="D36" s="160">
        <v>168300</v>
      </c>
      <c r="E36" s="175">
        <v>119238</v>
      </c>
      <c r="F36" s="161">
        <v>44944</v>
      </c>
      <c r="G36" s="161">
        <v>44964</v>
      </c>
      <c r="H36" s="158" t="s">
        <v>216</v>
      </c>
      <c r="I36" s="158" t="s">
        <v>214</v>
      </c>
      <c r="J36" s="158" t="s">
        <v>298</v>
      </c>
    </row>
    <row r="37" spans="1:12" s="157" customFormat="1" ht="51" customHeight="1" x14ac:dyDescent="0.5">
      <c r="A37" s="158" t="s">
        <v>302</v>
      </c>
      <c r="B37" s="159" t="s">
        <v>303</v>
      </c>
      <c r="C37" s="158" t="s">
        <v>304</v>
      </c>
      <c r="D37" s="160">
        <v>1193.75</v>
      </c>
      <c r="E37" s="177">
        <v>1420.56</v>
      </c>
      <c r="F37" s="161">
        <v>44965</v>
      </c>
      <c r="G37" s="161">
        <v>44965</v>
      </c>
      <c r="H37" s="158" t="s">
        <v>216</v>
      </c>
      <c r="I37" s="158" t="s">
        <v>219</v>
      </c>
      <c r="J37" s="158" t="s">
        <v>298</v>
      </c>
    </row>
    <row r="38" spans="1:12" s="157" customFormat="1" ht="51" customHeight="1" x14ac:dyDescent="0.5">
      <c r="A38" s="158" t="s">
        <v>305</v>
      </c>
      <c r="B38" s="159" t="s">
        <v>306</v>
      </c>
      <c r="C38" s="158" t="s">
        <v>307</v>
      </c>
      <c r="D38" s="160">
        <v>9900</v>
      </c>
      <c r="E38" s="177">
        <v>11781</v>
      </c>
      <c r="F38" s="161">
        <v>44966</v>
      </c>
      <c r="G38" s="161">
        <v>45000</v>
      </c>
      <c r="H38" s="158" t="s">
        <v>216</v>
      </c>
      <c r="I38" s="158" t="s">
        <v>214</v>
      </c>
      <c r="J38" s="158" t="s">
        <v>298</v>
      </c>
    </row>
    <row r="39" spans="1:12" s="121" customFormat="1" ht="51" customHeight="1" x14ac:dyDescent="0.25">
      <c r="A39" s="158" t="s">
        <v>312</v>
      </c>
      <c r="B39" s="159" t="s">
        <v>308</v>
      </c>
      <c r="C39" s="158" t="s">
        <v>310</v>
      </c>
      <c r="D39" s="160">
        <v>590</v>
      </c>
      <c r="E39" s="177">
        <f t="shared" ref="E39:E50" si="0">D39*1.19</f>
        <v>702.1</v>
      </c>
      <c r="F39" s="161">
        <v>44979</v>
      </c>
      <c r="G39" s="161">
        <v>45007</v>
      </c>
      <c r="H39" s="158" t="s">
        <v>216</v>
      </c>
      <c r="I39" s="158" t="s">
        <v>214</v>
      </c>
      <c r="J39" s="158" t="s">
        <v>298</v>
      </c>
    </row>
    <row r="40" spans="1:12" s="121" customFormat="1" ht="61.5" customHeight="1" x14ac:dyDescent="0.25">
      <c r="A40" s="158" t="s">
        <v>313</v>
      </c>
      <c r="B40" s="159" t="s">
        <v>309</v>
      </c>
      <c r="C40" s="158" t="s">
        <v>311</v>
      </c>
      <c r="D40" s="160">
        <v>840</v>
      </c>
      <c r="E40" s="177">
        <f t="shared" si="0"/>
        <v>999.59999999999991</v>
      </c>
      <c r="F40" s="161">
        <v>44985</v>
      </c>
      <c r="G40" s="161">
        <v>45013</v>
      </c>
      <c r="H40" s="158" t="s">
        <v>216</v>
      </c>
      <c r="I40" s="158" t="s">
        <v>214</v>
      </c>
      <c r="J40" s="158" t="s">
        <v>298</v>
      </c>
    </row>
    <row r="41" spans="1:12" s="121" customFormat="1" ht="61.5" customHeight="1" x14ac:dyDescent="0.25">
      <c r="A41" s="158" t="s">
        <v>322</v>
      </c>
      <c r="B41" s="159" t="s">
        <v>320</v>
      </c>
      <c r="C41" s="158" t="s">
        <v>321</v>
      </c>
      <c r="D41" s="160">
        <v>15000</v>
      </c>
      <c r="E41" s="177">
        <f t="shared" si="0"/>
        <v>17850</v>
      </c>
      <c r="F41" s="161">
        <v>45012</v>
      </c>
      <c r="G41" s="161">
        <v>45028</v>
      </c>
      <c r="H41" s="158" t="s">
        <v>216</v>
      </c>
      <c r="I41" s="158" t="s">
        <v>219</v>
      </c>
      <c r="J41" s="158" t="s">
        <v>298</v>
      </c>
    </row>
    <row r="42" spans="1:12" s="121" customFormat="1" ht="61.5" customHeight="1" x14ac:dyDescent="0.25">
      <c r="A42" s="158" t="s">
        <v>326</v>
      </c>
      <c r="B42" s="159" t="s">
        <v>323</v>
      </c>
      <c r="C42" s="158" t="s">
        <v>270</v>
      </c>
      <c r="D42" s="160">
        <v>1281.51</v>
      </c>
      <c r="E42" s="177">
        <f t="shared" si="0"/>
        <v>1524.9968999999999</v>
      </c>
      <c r="F42" s="161">
        <v>45020</v>
      </c>
      <c r="G42" s="161">
        <v>45023</v>
      </c>
      <c r="H42" s="158" t="s">
        <v>216</v>
      </c>
      <c r="I42" s="158" t="s">
        <v>214</v>
      </c>
      <c r="J42" s="158" t="s">
        <v>298</v>
      </c>
      <c r="K42" s="170"/>
      <c r="L42" s="169"/>
    </row>
    <row r="43" spans="1:12" s="121" customFormat="1" ht="61.5" customHeight="1" x14ac:dyDescent="0.25">
      <c r="A43" s="158" t="s">
        <v>327</v>
      </c>
      <c r="B43" s="159" t="s">
        <v>324</v>
      </c>
      <c r="C43" s="158" t="s">
        <v>325</v>
      </c>
      <c r="D43" s="160">
        <v>952</v>
      </c>
      <c r="E43" s="177">
        <f t="shared" si="0"/>
        <v>1132.8799999999999</v>
      </c>
      <c r="F43" s="161">
        <v>45020</v>
      </c>
      <c r="G43" s="161">
        <v>45034</v>
      </c>
      <c r="H43" s="158" t="s">
        <v>216</v>
      </c>
      <c r="I43" s="158" t="s">
        <v>214</v>
      </c>
      <c r="J43" s="158" t="s">
        <v>298</v>
      </c>
      <c r="K43" s="170"/>
      <c r="L43" s="169"/>
    </row>
    <row r="44" spans="1:12" s="121" customFormat="1" ht="61.5" customHeight="1" x14ac:dyDescent="0.25">
      <c r="A44" s="158" t="s">
        <v>328</v>
      </c>
      <c r="B44" s="159" t="s">
        <v>331</v>
      </c>
      <c r="C44" s="158" t="s">
        <v>273</v>
      </c>
      <c r="D44" s="160">
        <v>38</v>
      </c>
      <c r="E44" s="177">
        <f t="shared" si="0"/>
        <v>45.22</v>
      </c>
      <c r="F44" s="161">
        <v>45028</v>
      </c>
      <c r="G44" s="161">
        <v>45028</v>
      </c>
      <c r="H44" s="158" t="s">
        <v>216</v>
      </c>
      <c r="I44" s="158" t="s">
        <v>219</v>
      </c>
      <c r="J44" s="158" t="s">
        <v>298</v>
      </c>
    </row>
    <row r="45" spans="1:12" s="121" customFormat="1" ht="61.5" customHeight="1" x14ac:dyDescent="0.25">
      <c r="A45" s="158" t="s">
        <v>329</v>
      </c>
      <c r="B45" s="159" t="s">
        <v>332</v>
      </c>
      <c r="C45" s="158" t="s">
        <v>334</v>
      </c>
      <c r="D45" s="160">
        <v>1384</v>
      </c>
      <c r="E45" s="160">
        <f t="shared" si="0"/>
        <v>1646.96</v>
      </c>
      <c r="F45" s="161">
        <v>45027</v>
      </c>
      <c r="G45" s="161">
        <v>45027</v>
      </c>
      <c r="H45" s="158" t="s">
        <v>216</v>
      </c>
      <c r="I45" s="158" t="s">
        <v>214</v>
      </c>
      <c r="J45" s="158" t="s">
        <v>298</v>
      </c>
    </row>
    <row r="46" spans="1:12" s="121" customFormat="1" ht="61.5" customHeight="1" x14ac:dyDescent="0.25">
      <c r="A46" s="158" t="s">
        <v>330</v>
      </c>
      <c r="B46" s="159" t="s">
        <v>333</v>
      </c>
      <c r="C46" s="158" t="s">
        <v>335</v>
      </c>
      <c r="D46" s="160">
        <v>1000</v>
      </c>
      <c r="E46" s="160">
        <v>699.96</v>
      </c>
      <c r="F46" s="161">
        <v>45033</v>
      </c>
      <c r="G46" s="161">
        <v>45063</v>
      </c>
      <c r="H46" s="158" t="s">
        <v>216</v>
      </c>
      <c r="I46" s="158" t="s">
        <v>214</v>
      </c>
      <c r="J46" s="158" t="s">
        <v>298</v>
      </c>
    </row>
    <row r="47" spans="1:12" s="121" customFormat="1" ht="61.5" customHeight="1" x14ac:dyDescent="0.25">
      <c r="A47" s="158" t="s">
        <v>342</v>
      </c>
      <c r="B47" s="159" t="s">
        <v>336</v>
      </c>
      <c r="C47" s="158" t="s">
        <v>340</v>
      </c>
      <c r="D47" s="160">
        <v>6059.66</v>
      </c>
      <c r="E47" s="160">
        <v>5665.74</v>
      </c>
      <c r="F47" s="161">
        <v>45035</v>
      </c>
      <c r="G47" s="161">
        <v>45048</v>
      </c>
      <c r="H47" s="158" t="s">
        <v>216</v>
      </c>
      <c r="I47" s="158" t="s">
        <v>214</v>
      </c>
      <c r="J47" s="158" t="s">
        <v>298</v>
      </c>
    </row>
    <row r="48" spans="1:12" s="121" customFormat="1" ht="61.5" customHeight="1" x14ac:dyDescent="0.25">
      <c r="A48" s="158" t="s">
        <v>343</v>
      </c>
      <c r="B48" s="159" t="s">
        <v>337</v>
      </c>
      <c r="C48" s="158" t="s">
        <v>341</v>
      </c>
      <c r="D48" s="160">
        <v>30578</v>
      </c>
      <c r="E48" s="160">
        <v>23534.75</v>
      </c>
      <c r="F48" s="161">
        <v>45035</v>
      </c>
      <c r="G48" s="161">
        <v>45068</v>
      </c>
      <c r="H48" s="158" t="s">
        <v>216</v>
      </c>
      <c r="I48" s="158" t="s">
        <v>219</v>
      </c>
      <c r="J48" s="158" t="s">
        <v>298</v>
      </c>
    </row>
    <row r="49" spans="1:10" s="121" customFormat="1" ht="61.5" customHeight="1" x14ac:dyDescent="0.25">
      <c r="A49" s="158" t="s">
        <v>344</v>
      </c>
      <c r="B49" s="159" t="s">
        <v>338</v>
      </c>
      <c r="C49" s="158" t="s">
        <v>273</v>
      </c>
      <c r="D49" s="160">
        <v>342</v>
      </c>
      <c r="E49" s="160">
        <f t="shared" si="0"/>
        <v>406.97999999999996</v>
      </c>
      <c r="F49" s="161">
        <v>45028</v>
      </c>
      <c r="G49" s="161">
        <v>45028</v>
      </c>
      <c r="H49" s="158" t="s">
        <v>216</v>
      </c>
      <c r="I49" s="158" t="s">
        <v>214</v>
      </c>
      <c r="J49" s="176" t="s">
        <v>298</v>
      </c>
    </row>
    <row r="50" spans="1:10" s="121" customFormat="1" ht="61.5" customHeight="1" x14ac:dyDescent="0.25">
      <c r="A50" s="158" t="s">
        <v>345</v>
      </c>
      <c r="B50" s="159" t="s">
        <v>339</v>
      </c>
      <c r="C50" s="158" t="s">
        <v>321</v>
      </c>
      <c r="D50" s="160">
        <v>24085</v>
      </c>
      <c r="E50" s="160">
        <f t="shared" si="0"/>
        <v>28661.149999999998</v>
      </c>
      <c r="F50" s="161">
        <v>45029</v>
      </c>
      <c r="G50" s="161">
        <v>45058</v>
      </c>
      <c r="H50" s="158" t="s">
        <v>216</v>
      </c>
      <c r="I50" s="158" t="s">
        <v>219</v>
      </c>
      <c r="J50" s="158" t="s">
        <v>298</v>
      </c>
    </row>
    <row r="51" spans="1:10" s="121" customFormat="1" ht="61.5" customHeight="1" x14ac:dyDescent="0.25">
      <c r="A51" s="158" t="s">
        <v>348</v>
      </c>
      <c r="B51" s="159" t="s">
        <v>346</v>
      </c>
      <c r="C51" s="158" t="s">
        <v>347</v>
      </c>
      <c r="D51" s="160">
        <v>3300</v>
      </c>
      <c r="E51" s="160">
        <v>3191.79</v>
      </c>
      <c r="F51" s="161">
        <v>45036</v>
      </c>
      <c r="G51" s="161">
        <v>45041</v>
      </c>
      <c r="H51" s="158" t="s">
        <v>216</v>
      </c>
      <c r="I51" s="158" t="s">
        <v>214</v>
      </c>
      <c r="J51" s="176" t="s">
        <v>298</v>
      </c>
    </row>
    <row r="52" spans="1:10" s="121" customFormat="1" ht="61.5" customHeight="1" x14ac:dyDescent="0.25">
      <c r="A52" s="158" t="s">
        <v>351</v>
      </c>
      <c r="B52" s="159" t="s">
        <v>349</v>
      </c>
      <c r="C52" s="158" t="s">
        <v>350</v>
      </c>
      <c r="D52" s="160">
        <v>51226.89</v>
      </c>
      <c r="E52" s="160">
        <v>43994.3</v>
      </c>
      <c r="F52" s="161">
        <v>45040</v>
      </c>
      <c r="G52" s="161">
        <v>45054</v>
      </c>
      <c r="H52" s="158"/>
      <c r="I52" s="158" t="s">
        <v>59</v>
      </c>
      <c r="J52" s="158" t="s">
        <v>298</v>
      </c>
    </row>
    <row r="53" spans="1:10" s="121" customFormat="1" ht="61.5" customHeight="1" x14ac:dyDescent="0.25">
      <c r="A53" s="158" t="s">
        <v>358</v>
      </c>
      <c r="B53" s="159" t="s">
        <v>352</v>
      </c>
      <c r="C53" s="158" t="s">
        <v>355</v>
      </c>
      <c r="D53" s="160">
        <v>26195.81</v>
      </c>
      <c r="E53" s="160">
        <f>Tabel_A1_AD[[#This Row],[Valoare estimata 
- lei fără TVA -]]*1.19</f>
        <v>31173.013900000002</v>
      </c>
      <c r="F53" s="161">
        <v>45054</v>
      </c>
      <c r="G53" s="161">
        <v>45077</v>
      </c>
      <c r="H53" s="158" t="s">
        <v>216</v>
      </c>
      <c r="I53" s="158" t="s">
        <v>214</v>
      </c>
      <c r="J53" s="158" t="s">
        <v>316</v>
      </c>
    </row>
    <row r="54" spans="1:10" s="121" customFormat="1" ht="61.5" customHeight="1" x14ac:dyDescent="0.25">
      <c r="A54" s="158" t="s">
        <v>359</v>
      </c>
      <c r="B54" s="159" t="s">
        <v>353</v>
      </c>
      <c r="C54" s="158" t="s">
        <v>356</v>
      </c>
      <c r="D54" s="160">
        <v>51644.2</v>
      </c>
      <c r="E54" s="160">
        <v>43554</v>
      </c>
      <c r="F54" s="161">
        <v>45050</v>
      </c>
      <c r="G54" s="161">
        <v>45051</v>
      </c>
      <c r="H54" s="158" t="s">
        <v>216</v>
      </c>
      <c r="I54" s="158" t="s">
        <v>214</v>
      </c>
      <c r="J54" s="158" t="s">
        <v>298</v>
      </c>
    </row>
    <row r="55" spans="1:10" s="121" customFormat="1" ht="93" customHeight="1" x14ac:dyDescent="0.25">
      <c r="A55" s="158" t="s">
        <v>360</v>
      </c>
      <c r="B55" s="159" t="s">
        <v>354</v>
      </c>
      <c r="C55" s="158" t="s">
        <v>357</v>
      </c>
      <c r="D55" s="160">
        <v>3998.6</v>
      </c>
      <c r="E55" s="160">
        <v>4599.95</v>
      </c>
      <c r="F55" s="161">
        <v>45051</v>
      </c>
      <c r="G55" s="161">
        <v>45051</v>
      </c>
      <c r="H55" s="158" t="s">
        <v>216</v>
      </c>
      <c r="I55" s="158" t="s">
        <v>214</v>
      </c>
      <c r="J55" s="158" t="s">
        <v>298</v>
      </c>
    </row>
    <row r="56" spans="1:10" s="121" customFormat="1" ht="81" customHeight="1" x14ac:dyDescent="0.25">
      <c r="A56" s="158" t="s">
        <v>362</v>
      </c>
      <c r="B56" s="159" t="s">
        <v>361</v>
      </c>
      <c r="C56" s="165" t="s">
        <v>363</v>
      </c>
      <c r="D56" s="174">
        <v>80370.84</v>
      </c>
      <c r="E56" s="160">
        <v>4599.95</v>
      </c>
      <c r="F56" s="161">
        <v>45057</v>
      </c>
      <c r="G56" s="161">
        <v>45107</v>
      </c>
      <c r="H56" s="158"/>
      <c r="I56" s="158" t="s">
        <v>214</v>
      </c>
      <c r="J56" s="158" t="s">
        <v>316</v>
      </c>
    </row>
    <row r="57" spans="1:10" s="171" customFormat="1" ht="81" customHeight="1" x14ac:dyDescent="0.5">
      <c r="A57" s="158" t="s">
        <v>364</v>
      </c>
      <c r="B57" s="159" t="s">
        <v>369</v>
      </c>
      <c r="C57" s="158" t="s">
        <v>168</v>
      </c>
      <c r="D57" s="160">
        <v>11902.5</v>
      </c>
      <c r="E57" s="160">
        <v>4599.95</v>
      </c>
      <c r="F57" s="161">
        <v>45070</v>
      </c>
      <c r="G57" s="161">
        <v>45100</v>
      </c>
      <c r="H57" s="158"/>
      <c r="I57" s="158" t="s">
        <v>214</v>
      </c>
      <c r="J57" s="158" t="s">
        <v>298</v>
      </c>
    </row>
    <row r="58" spans="1:10" s="121" customFormat="1" ht="81" customHeight="1" x14ac:dyDescent="0.25">
      <c r="A58" s="158" t="s">
        <v>365</v>
      </c>
      <c r="B58" s="159" t="s">
        <v>370</v>
      </c>
      <c r="C58" s="158" t="s">
        <v>371</v>
      </c>
      <c r="D58" s="160">
        <v>2895.75</v>
      </c>
      <c r="E58" s="160">
        <v>4599.95</v>
      </c>
      <c r="F58" s="161">
        <v>45070</v>
      </c>
      <c r="G58" s="161">
        <v>45096</v>
      </c>
      <c r="H58" s="158"/>
      <c r="I58" s="158" t="s">
        <v>60</v>
      </c>
      <c r="J58" s="158" t="s">
        <v>298</v>
      </c>
    </row>
    <row r="59" spans="1:10" s="147" customFormat="1" ht="81" customHeight="1" x14ac:dyDescent="0.5">
      <c r="A59" s="158" t="s">
        <v>366</v>
      </c>
      <c r="B59" s="159" t="s">
        <v>372</v>
      </c>
      <c r="C59" s="158" t="s">
        <v>375</v>
      </c>
      <c r="D59" s="160">
        <v>1425.2</v>
      </c>
      <c r="E59" s="160">
        <v>4599.95</v>
      </c>
      <c r="F59" s="161">
        <v>45070</v>
      </c>
      <c r="G59" s="161">
        <v>45071</v>
      </c>
      <c r="H59" s="158"/>
      <c r="I59" s="158" t="s">
        <v>214</v>
      </c>
      <c r="J59" s="158" t="s">
        <v>298</v>
      </c>
    </row>
    <row r="60" spans="1:10" s="147" customFormat="1" ht="81" customHeight="1" x14ac:dyDescent="0.5">
      <c r="A60" s="158" t="s">
        <v>367</v>
      </c>
      <c r="B60" s="159" t="s">
        <v>373</v>
      </c>
      <c r="C60" s="158" t="s">
        <v>223</v>
      </c>
      <c r="D60" s="160">
        <v>40050</v>
      </c>
      <c r="E60" s="160">
        <f>Tabel_A1_AD[[#This Row],[Valoare estimata 
- lei fără TVA -]]*1.19</f>
        <v>47659.5</v>
      </c>
      <c r="F60" s="161">
        <v>45070</v>
      </c>
      <c r="G60" s="161">
        <v>45099</v>
      </c>
      <c r="H60" s="158"/>
      <c r="I60" s="158" t="s">
        <v>214</v>
      </c>
      <c r="J60" s="158" t="s">
        <v>298</v>
      </c>
    </row>
    <row r="61" spans="1:10" ht="81" customHeight="1" x14ac:dyDescent="0.25">
      <c r="A61" s="158" t="s">
        <v>368</v>
      </c>
      <c r="B61" s="159" t="s">
        <v>374</v>
      </c>
      <c r="C61" s="158" t="s">
        <v>376</v>
      </c>
      <c r="D61" s="160">
        <v>8610</v>
      </c>
      <c r="E61" s="160">
        <f>Tabel_A1_AD[[#This Row],[Valoare estimata 
- lei fără TVA -]]*1.19</f>
        <v>10245.9</v>
      </c>
      <c r="F61" s="161">
        <v>45070</v>
      </c>
      <c r="G61" s="161">
        <v>45071</v>
      </c>
      <c r="H61" s="158"/>
      <c r="I61" s="158" t="s">
        <v>60</v>
      </c>
      <c r="J61" s="158" t="s">
        <v>298</v>
      </c>
    </row>
    <row r="62" spans="1:10" ht="81" customHeight="1" x14ac:dyDescent="0.25">
      <c r="A62" s="158" t="s">
        <v>377</v>
      </c>
      <c r="B62" s="159" t="s">
        <v>380</v>
      </c>
      <c r="C62" s="158" t="s">
        <v>315</v>
      </c>
      <c r="D62" s="160">
        <v>171721.94</v>
      </c>
      <c r="E62" s="160">
        <v>171721.94</v>
      </c>
      <c r="F62" s="161">
        <v>45086</v>
      </c>
      <c r="G62" s="161">
        <v>45117</v>
      </c>
      <c r="H62" s="158" t="s">
        <v>216</v>
      </c>
      <c r="I62" s="158" t="s">
        <v>214</v>
      </c>
      <c r="J62" s="158" t="s">
        <v>298</v>
      </c>
    </row>
    <row r="63" spans="1:10" ht="81" customHeight="1" x14ac:dyDescent="0.25">
      <c r="A63" s="158" t="s">
        <v>378</v>
      </c>
      <c r="B63" s="159" t="s">
        <v>381</v>
      </c>
      <c r="C63" s="158" t="s">
        <v>69</v>
      </c>
      <c r="D63" s="160">
        <v>37662.5</v>
      </c>
      <c r="E63" s="160">
        <v>37662.5</v>
      </c>
      <c r="F63" s="161">
        <v>45089</v>
      </c>
      <c r="G63" s="161">
        <v>45089</v>
      </c>
      <c r="H63" s="158" t="s">
        <v>216</v>
      </c>
      <c r="I63" s="158" t="s">
        <v>214</v>
      </c>
      <c r="J63" s="165" t="s">
        <v>298</v>
      </c>
    </row>
    <row r="64" spans="1:10" ht="81" customHeight="1" x14ac:dyDescent="0.25">
      <c r="A64" s="158" t="s">
        <v>379</v>
      </c>
      <c r="B64" s="159" t="s">
        <v>382</v>
      </c>
      <c r="C64" s="158" t="s">
        <v>321</v>
      </c>
      <c r="D64" s="160">
        <v>72396</v>
      </c>
      <c r="E64" s="160">
        <v>72396</v>
      </c>
      <c r="F64" s="161">
        <v>45111</v>
      </c>
      <c r="G64" s="161">
        <v>45142</v>
      </c>
      <c r="H64" s="158" t="s">
        <v>216</v>
      </c>
      <c r="I64" s="158" t="s">
        <v>214</v>
      </c>
      <c r="J64" s="158" t="s">
        <v>298</v>
      </c>
    </row>
    <row r="65" spans="1:10" ht="81" customHeight="1" x14ac:dyDescent="0.25">
      <c r="A65" s="158" t="s">
        <v>383</v>
      </c>
      <c r="B65" s="159" t="s">
        <v>388</v>
      </c>
      <c r="C65" s="158" t="s">
        <v>392</v>
      </c>
      <c r="D65" s="160">
        <v>1100</v>
      </c>
      <c r="E65" s="160">
        <f t="shared" ref="E65:E69" si="1">D65*1.19</f>
        <v>1309</v>
      </c>
      <c r="F65" s="161">
        <v>45106</v>
      </c>
      <c r="G65" s="161">
        <v>45135</v>
      </c>
      <c r="H65" s="158" t="s">
        <v>216</v>
      </c>
      <c r="I65" s="158" t="s">
        <v>219</v>
      </c>
      <c r="J65" s="165" t="s">
        <v>298</v>
      </c>
    </row>
    <row r="66" spans="1:10" ht="81" customHeight="1" x14ac:dyDescent="0.25">
      <c r="A66" s="158" t="s">
        <v>384</v>
      </c>
      <c r="B66" s="159" t="s">
        <v>389</v>
      </c>
      <c r="C66" s="158" t="s">
        <v>393</v>
      </c>
      <c r="D66" s="160">
        <v>172105</v>
      </c>
      <c r="E66" s="160">
        <f t="shared" si="1"/>
        <v>204804.94999999998</v>
      </c>
      <c r="F66" s="161">
        <v>45113</v>
      </c>
      <c r="G66" s="161">
        <v>45145</v>
      </c>
      <c r="H66" s="158" t="s">
        <v>216</v>
      </c>
      <c r="I66" s="158" t="s">
        <v>214</v>
      </c>
      <c r="J66" s="158" t="s">
        <v>298</v>
      </c>
    </row>
    <row r="67" spans="1:10" ht="81" customHeight="1" x14ac:dyDescent="0.25">
      <c r="A67" s="158" t="s">
        <v>385</v>
      </c>
      <c r="B67" s="159" t="s">
        <v>390</v>
      </c>
      <c r="C67" s="158" t="s">
        <v>394</v>
      </c>
      <c r="D67" s="160">
        <v>248135</v>
      </c>
      <c r="E67" s="160">
        <f t="shared" si="1"/>
        <v>295280.64999999997</v>
      </c>
      <c r="F67" s="161">
        <v>45117</v>
      </c>
      <c r="G67" s="161">
        <v>45138</v>
      </c>
      <c r="H67" s="158" t="s">
        <v>216</v>
      </c>
      <c r="I67" s="158" t="s">
        <v>219</v>
      </c>
      <c r="J67" s="158" t="s">
        <v>298</v>
      </c>
    </row>
    <row r="68" spans="1:10" ht="81" customHeight="1" x14ac:dyDescent="0.25">
      <c r="A68" s="158" t="s">
        <v>386</v>
      </c>
      <c r="B68" s="159" t="s">
        <v>281</v>
      </c>
      <c r="C68" s="158" t="s">
        <v>273</v>
      </c>
      <c r="D68" s="160">
        <v>225</v>
      </c>
      <c r="E68" s="160">
        <f t="shared" si="1"/>
        <v>267.75</v>
      </c>
      <c r="F68" s="161">
        <v>45113</v>
      </c>
      <c r="G68" s="161">
        <v>45138</v>
      </c>
      <c r="H68" s="158" t="s">
        <v>216</v>
      </c>
      <c r="I68" s="158" t="s">
        <v>219</v>
      </c>
      <c r="J68" s="158" t="s">
        <v>298</v>
      </c>
    </row>
    <row r="69" spans="1:10" ht="81" customHeight="1" x14ac:dyDescent="0.25">
      <c r="A69" s="158" t="s">
        <v>387</v>
      </c>
      <c r="B69" s="159" t="s">
        <v>391</v>
      </c>
      <c r="C69" s="158" t="s">
        <v>395</v>
      </c>
      <c r="D69" s="160">
        <v>4411.09</v>
      </c>
      <c r="E69" s="160">
        <f t="shared" si="1"/>
        <v>5249.1971000000003</v>
      </c>
      <c r="F69" s="161">
        <v>45113</v>
      </c>
      <c r="G69" s="161">
        <v>45138</v>
      </c>
      <c r="H69" s="158" t="s">
        <v>216</v>
      </c>
      <c r="I69" s="158" t="s">
        <v>219</v>
      </c>
      <c r="J69" s="158" t="s">
        <v>298</v>
      </c>
    </row>
    <row r="70" spans="1:10" ht="81" customHeight="1" x14ac:dyDescent="0.25">
      <c r="A70" s="158" t="s">
        <v>397</v>
      </c>
      <c r="B70" s="159" t="s">
        <v>281</v>
      </c>
      <c r="C70" s="158" t="s">
        <v>273</v>
      </c>
      <c r="D70" s="160">
        <v>6506.26</v>
      </c>
      <c r="E70" s="160">
        <f>D70*1.19</f>
        <v>7742.4493999999995</v>
      </c>
      <c r="F70" s="161">
        <v>45117</v>
      </c>
      <c r="G70" s="161">
        <v>45138</v>
      </c>
      <c r="H70" s="158"/>
      <c r="I70" s="158" t="s">
        <v>219</v>
      </c>
      <c r="J70" s="158" t="s">
        <v>298</v>
      </c>
    </row>
    <row r="71" spans="1:10" ht="81" customHeight="1" x14ac:dyDescent="0.25">
      <c r="A71" s="158" t="s">
        <v>398</v>
      </c>
      <c r="B71" s="159" t="s">
        <v>399</v>
      </c>
      <c r="C71" s="158" t="s">
        <v>400</v>
      </c>
      <c r="D71" s="160">
        <v>10084.040000000001</v>
      </c>
      <c r="E71" s="160">
        <f>D71*1.19</f>
        <v>12000.007600000001</v>
      </c>
      <c r="F71" s="161">
        <v>45127</v>
      </c>
      <c r="G71" s="161">
        <v>45159</v>
      </c>
      <c r="H71" s="158"/>
      <c r="I71" s="158" t="s">
        <v>214</v>
      </c>
      <c r="J71" s="158" t="s">
        <v>298</v>
      </c>
    </row>
    <row r="72" spans="1:10" ht="81" customHeight="1" x14ac:dyDescent="0.25">
      <c r="A72" s="158" t="s">
        <v>401</v>
      </c>
      <c r="B72" s="159" t="s">
        <v>402</v>
      </c>
      <c r="C72" s="158" t="s">
        <v>403</v>
      </c>
      <c r="D72" s="160">
        <v>5600</v>
      </c>
      <c r="E72" s="160">
        <f t="shared" ref="E72:E79" si="2">D72*1.19</f>
        <v>6664</v>
      </c>
      <c r="F72" s="161">
        <v>45121</v>
      </c>
      <c r="G72" s="161">
        <v>45138</v>
      </c>
      <c r="H72" s="158"/>
      <c r="I72" s="158" t="s">
        <v>214</v>
      </c>
      <c r="J72" s="158" t="s">
        <v>298</v>
      </c>
    </row>
    <row r="73" spans="1:10" ht="81" customHeight="1" x14ac:dyDescent="0.25">
      <c r="A73" s="162" t="s">
        <v>404</v>
      </c>
      <c r="B73" s="163" t="s">
        <v>405</v>
      </c>
      <c r="C73" s="162" t="s">
        <v>406</v>
      </c>
      <c r="D73" s="164">
        <v>30376.71</v>
      </c>
      <c r="E73" s="164">
        <f t="shared" si="2"/>
        <v>36148.284899999999</v>
      </c>
      <c r="F73" s="178">
        <v>45121</v>
      </c>
      <c r="G73" s="178">
        <v>45138</v>
      </c>
      <c r="H73" s="162"/>
      <c r="I73" s="162" t="s">
        <v>219</v>
      </c>
      <c r="J73" s="162" t="s">
        <v>298</v>
      </c>
    </row>
    <row r="74" spans="1:10" ht="81" customHeight="1" x14ac:dyDescent="0.25">
      <c r="A74" s="158" t="s">
        <v>407</v>
      </c>
      <c r="B74" s="159" t="s">
        <v>408</v>
      </c>
      <c r="C74" s="158" t="s">
        <v>409</v>
      </c>
      <c r="D74" s="160">
        <v>183.19</v>
      </c>
      <c r="E74" s="160">
        <f t="shared" si="2"/>
        <v>217.99609999999998</v>
      </c>
      <c r="F74" s="161">
        <v>45121</v>
      </c>
      <c r="G74" s="161">
        <v>45138</v>
      </c>
      <c r="H74" s="158"/>
      <c r="I74" s="158" t="s">
        <v>219</v>
      </c>
      <c r="J74" s="158" t="s">
        <v>298</v>
      </c>
    </row>
    <row r="75" spans="1:10" ht="81" customHeight="1" x14ac:dyDescent="0.25">
      <c r="A75" s="158" t="s">
        <v>410</v>
      </c>
      <c r="B75" s="159" t="s">
        <v>411</v>
      </c>
      <c r="C75" s="158" t="s">
        <v>215</v>
      </c>
      <c r="D75" s="160">
        <v>236600</v>
      </c>
      <c r="E75" s="160">
        <f t="shared" si="2"/>
        <v>281554</v>
      </c>
      <c r="F75" s="161">
        <v>45125</v>
      </c>
      <c r="G75" s="161">
        <v>45169</v>
      </c>
      <c r="H75" s="158"/>
      <c r="I75" s="158" t="s">
        <v>214</v>
      </c>
      <c r="J75" s="158" t="s">
        <v>298</v>
      </c>
    </row>
    <row r="76" spans="1:10" ht="81" customHeight="1" x14ac:dyDescent="0.25">
      <c r="A76" s="162" t="s">
        <v>412</v>
      </c>
      <c r="B76" s="163" t="s">
        <v>413</v>
      </c>
      <c r="C76" s="162" t="s">
        <v>414</v>
      </c>
      <c r="D76" s="164">
        <v>130176</v>
      </c>
      <c r="E76" s="164">
        <f t="shared" si="2"/>
        <v>154909.44</v>
      </c>
      <c r="F76" s="178" t="s">
        <v>415</v>
      </c>
      <c r="G76" s="178" t="s">
        <v>416</v>
      </c>
      <c r="H76" s="162"/>
      <c r="I76" s="162" t="s">
        <v>214</v>
      </c>
      <c r="J76" s="162" t="s">
        <v>298</v>
      </c>
    </row>
    <row r="77" spans="1:10" ht="81" customHeight="1" x14ac:dyDescent="0.25">
      <c r="A77" s="158" t="s">
        <v>417</v>
      </c>
      <c r="B77" s="159" t="s">
        <v>418</v>
      </c>
      <c r="C77" s="158" t="s">
        <v>419</v>
      </c>
      <c r="D77" s="160">
        <v>81544.75</v>
      </c>
      <c r="E77" s="160">
        <f t="shared" si="2"/>
        <v>97038.252500000002</v>
      </c>
      <c r="F77" s="161">
        <v>45131</v>
      </c>
      <c r="G77" s="161">
        <v>45169</v>
      </c>
      <c r="H77" s="158"/>
      <c r="I77" s="158" t="s">
        <v>214</v>
      </c>
      <c r="J77" s="158" t="s">
        <v>298</v>
      </c>
    </row>
    <row r="78" spans="1:10" ht="81" customHeight="1" x14ac:dyDescent="0.25">
      <c r="A78" s="158" t="s">
        <v>420</v>
      </c>
      <c r="B78" s="159" t="s">
        <v>421</v>
      </c>
      <c r="C78" s="158" t="s">
        <v>279</v>
      </c>
      <c r="D78" s="160">
        <v>8000</v>
      </c>
      <c r="E78" s="160">
        <f t="shared" si="2"/>
        <v>9520</v>
      </c>
      <c r="F78" s="161" t="s">
        <v>422</v>
      </c>
      <c r="G78" s="161" t="s">
        <v>423</v>
      </c>
      <c r="H78" s="158"/>
      <c r="I78" s="158" t="s">
        <v>214</v>
      </c>
      <c r="J78" s="158" t="s">
        <v>298</v>
      </c>
    </row>
    <row r="79" spans="1:10" ht="81" customHeight="1" x14ac:dyDescent="0.25">
      <c r="A79" s="162" t="s">
        <v>424</v>
      </c>
      <c r="B79" s="163" t="s">
        <v>425</v>
      </c>
      <c r="C79" s="162" t="s">
        <v>426</v>
      </c>
      <c r="D79" s="164">
        <v>678</v>
      </c>
      <c r="E79" s="164">
        <f t="shared" si="2"/>
        <v>806.81999999999994</v>
      </c>
      <c r="F79" s="178" t="s">
        <v>427</v>
      </c>
      <c r="G79" s="178">
        <v>31</v>
      </c>
      <c r="H79" s="162"/>
      <c r="I79" s="162" t="s">
        <v>214</v>
      </c>
      <c r="J79" s="158" t="s">
        <v>298</v>
      </c>
    </row>
    <row r="80" spans="1:10" ht="81" customHeight="1" x14ac:dyDescent="0.25">
      <c r="A80" s="158" t="s">
        <v>428</v>
      </c>
      <c r="B80" s="159" t="s">
        <v>430</v>
      </c>
      <c r="C80" s="158" t="s">
        <v>279</v>
      </c>
      <c r="D80" s="160">
        <v>1500</v>
      </c>
      <c r="E80" s="160">
        <v>1500</v>
      </c>
      <c r="F80" s="161">
        <v>45147</v>
      </c>
      <c r="G80" s="161">
        <v>45169</v>
      </c>
      <c r="H80" s="158"/>
      <c r="I80" s="162" t="s">
        <v>214</v>
      </c>
      <c r="J80" s="158" t="s">
        <v>298</v>
      </c>
    </row>
    <row r="81" spans="1:10" ht="81" customHeight="1" x14ac:dyDescent="0.25">
      <c r="A81" s="162" t="s">
        <v>429</v>
      </c>
      <c r="B81" s="163" t="s">
        <v>431</v>
      </c>
      <c r="C81" s="162" t="s">
        <v>321</v>
      </c>
      <c r="D81" s="164">
        <f>24132*2</f>
        <v>48264</v>
      </c>
      <c r="E81" s="164">
        <f>D81*1.19</f>
        <v>57434.159999999996</v>
      </c>
      <c r="F81" s="178">
        <v>45156</v>
      </c>
      <c r="G81" s="178">
        <v>45187</v>
      </c>
      <c r="H81" s="162"/>
      <c r="I81" s="162" t="s">
        <v>219</v>
      </c>
      <c r="J81" s="158" t="s">
        <v>298</v>
      </c>
    </row>
    <row r="82" spans="1:10" ht="81" customHeight="1" x14ac:dyDescent="0.25">
      <c r="A82" s="158" t="s">
        <v>432</v>
      </c>
      <c r="B82" s="159" t="s">
        <v>281</v>
      </c>
      <c r="C82" s="158" t="s">
        <v>273</v>
      </c>
      <c r="D82" s="160">
        <v>265</v>
      </c>
      <c r="E82" s="160">
        <f>D82*1.19</f>
        <v>315.34999999999997</v>
      </c>
      <c r="F82" s="161">
        <v>45146</v>
      </c>
      <c r="G82" s="161">
        <v>45160</v>
      </c>
      <c r="H82" s="158"/>
      <c r="I82" s="158" t="s">
        <v>219</v>
      </c>
      <c r="J82" s="158" t="s">
        <v>298</v>
      </c>
    </row>
    <row r="83" spans="1:10" s="24" customFormat="1" ht="81" customHeight="1" x14ac:dyDescent="0.25">
      <c r="A83" s="180" t="s">
        <v>433</v>
      </c>
      <c r="B83" s="181" t="s">
        <v>434</v>
      </c>
      <c r="C83" s="180" t="s">
        <v>273</v>
      </c>
      <c r="D83" s="182">
        <v>270</v>
      </c>
      <c r="E83" s="182">
        <f>D83*1.19</f>
        <v>321.3</v>
      </c>
      <c r="F83" s="183">
        <v>45154</v>
      </c>
      <c r="G83" s="183">
        <v>45161</v>
      </c>
      <c r="H83" s="180"/>
      <c r="I83" s="180" t="s">
        <v>219</v>
      </c>
      <c r="J83" s="180" t="s">
        <v>298</v>
      </c>
    </row>
    <row r="84" spans="1:10" s="24" customFormat="1" ht="81" customHeight="1" x14ac:dyDescent="0.25">
      <c r="A84" s="162" t="s">
        <v>435</v>
      </c>
      <c r="B84" s="184" t="s">
        <v>437</v>
      </c>
      <c r="C84" s="185" t="s">
        <v>438</v>
      </c>
      <c r="D84" s="186">
        <v>62562.69</v>
      </c>
      <c r="E84" s="186">
        <f t="shared" ref="E84:E85" si="3">D84*1.19</f>
        <v>74449.6011</v>
      </c>
      <c r="F84" s="187" t="s">
        <v>439</v>
      </c>
      <c r="G84" s="187" t="s">
        <v>440</v>
      </c>
      <c r="H84" s="185"/>
      <c r="I84" s="185" t="s">
        <v>214</v>
      </c>
      <c r="J84" s="185" t="s">
        <v>298</v>
      </c>
    </row>
    <row r="85" spans="1:10" s="24" customFormat="1" ht="81" customHeight="1" x14ac:dyDescent="0.25">
      <c r="A85" s="158" t="s">
        <v>436</v>
      </c>
      <c r="B85" s="184" t="s">
        <v>441</v>
      </c>
      <c r="C85" s="185" t="s">
        <v>442</v>
      </c>
      <c r="D85" s="186">
        <v>8151.26</v>
      </c>
      <c r="E85" s="186">
        <f t="shared" si="3"/>
        <v>9699.9994000000006</v>
      </c>
      <c r="F85" s="187" t="s">
        <v>443</v>
      </c>
      <c r="G85" s="187" t="s">
        <v>450</v>
      </c>
      <c r="H85" s="185"/>
      <c r="I85" s="185" t="s">
        <v>214</v>
      </c>
      <c r="J85" s="185" t="s">
        <v>298</v>
      </c>
    </row>
    <row r="86" spans="1:10" ht="81" customHeight="1" x14ac:dyDescent="0.25">
      <c r="A86" s="162" t="s">
        <v>444</v>
      </c>
      <c r="B86" s="184" t="s">
        <v>445</v>
      </c>
      <c r="C86" s="185" t="s">
        <v>446</v>
      </c>
      <c r="D86" s="186">
        <v>149</v>
      </c>
      <c r="E86" s="186">
        <f>D86*1.19</f>
        <v>177.31</v>
      </c>
      <c r="F86" s="187" t="s">
        <v>447</v>
      </c>
      <c r="G86" s="187" t="s">
        <v>448</v>
      </c>
      <c r="H86" s="185"/>
      <c r="I86" s="185" t="s">
        <v>449</v>
      </c>
      <c r="J86" s="185" t="s">
        <v>298</v>
      </c>
    </row>
    <row r="87" spans="1:10" ht="81" customHeight="1" x14ac:dyDescent="0.25">
      <c r="A87" s="158" t="s">
        <v>451</v>
      </c>
      <c r="B87" s="184" t="s">
        <v>452</v>
      </c>
      <c r="C87" s="185" t="s">
        <v>453</v>
      </c>
      <c r="D87" s="186">
        <v>1900</v>
      </c>
      <c r="E87" s="186">
        <f>D87*1.19</f>
        <v>2261</v>
      </c>
      <c r="F87" s="187" t="s">
        <v>454</v>
      </c>
      <c r="G87" s="187" t="s">
        <v>416</v>
      </c>
      <c r="H87" s="185"/>
      <c r="I87" s="185" t="s">
        <v>449</v>
      </c>
      <c r="J87" s="185" t="s">
        <v>298</v>
      </c>
    </row>
    <row r="88" spans="1:10" ht="81" customHeight="1" x14ac:dyDescent="0.25">
      <c r="A88" s="185" t="s">
        <v>455</v>
      </c>
      <c r="B88" s="184" t="s">
        <v>459</v>
      </c>
      <c r="C88" s="185" t="s">
        <v>356</v>
      </c>
      <c r="D88" s="186">
        <v>209546.21</v>
      </c>
      <c r="E88" s="186" t="s">
        <v>458</v>
      </c>
      <c r="F88" s="187" t="s">
        <v>456</v>
      </c>
      <c r="G88" s="187" t="s">
        <v>457</v>
      </c>
      <c r="H88" s="185"/>
      <c r="I88" s="185" t="s">
        <v>214</v>
      </c>
      <c r="J88" s="185" t="s">
        <v>298</v>
      </c>
    </row>
    <row r="89" spans="1:10" ht="81" customHeight="1" x14ac:dyDescent="0.25">
      <c r="A89" s="158" t="s">
        <v>460</v>
      </c>
      <c r="B89" s="184" t="s">
        <v>461</v>
      </c>
      <c r="C89" s="185" t="s">
        <v>462</v>
      </c>
      <c r="D89" s="186">
        <v>2988</v>
      </c>
      <c r="E89" s="186">
        <f>D89*1.19</f>
        <v>3555.72</v>
      </c>
      <c r="F89" s="187" t="s">
        <v>463</v>
      </c>
      <c r="G89" s="187" t="s">
        <v>464</v>
      </c>
      <c r="H89" s="185"/>
      <c r="I89" s="185" t="s">
        <v>214</v>
      </c>
      <c r="J89" s="185" t="s">
        <v>298</v>
      </c>
    </row>
    <row r="90" spans="1:10" ht="81" customHeight="1" x14ac:dyDescent="0.25">
      <c r="A90" s="158" t="s">
        <v>465</v>
      </c>
      <c r="B90" s="184" t="s">
        <v>466</v>
      </c>
      <c r="C90" s="185" t="s">
        <v>467</v>
      </c>
      <c r="D90" s="186">
        <v>2194.1799999999998</v>
      </c>
      <c r="E90" s="186">
        <v>2218.4899999999998</v>
      </c>
      <c r="F90" s="187" t="s">
        <v>463</v>
      </c>
      <c r="G90" s="187" t="s">
        <v>468</v>
      </c>
      <c r="H90" s="185"/>
      <c r="I90" s="185" t="s">
        <v>214</v>
      </c>
      <c r="J90" s="185" t="s">
        <v>298</v>
      </c>
    </row>
    <row r="91" spans="1:10" ht="81" customHeight="1" x14ac:dyDescent="0.25">
      <c r="A91" s="185" t="s">
        <v>469</v>
      </c>
      <c r="B91" s="184" t="s">
        <v>470</v>
      </c>
      <c r="C91" s="185" t="s">
        <v>471</v>
      </c>
      <c r="D91" s="186">
        <v>255462.2</v>
      </c>
      <c r="E91" s="186">
        <f>Tabel_A1_AD[[#This Row],[Valoare estimata 
- lei fără TVA -]]*1.19</f>
        <v>304000.01799999998</v>
      </c>
      <c r="F91" s="187" t="s">
        <v>472</v>
      </c>
      <c r="G91" s="187" t="s">
        <v>473</v>
      </c>
      <c r="H91" s="185"/>
      <c r="I91" s="185" t="s">
        <v>214</v>
      </c>
      <c r="J91" s="185" t="s">
        <v>298</v>
      </c>
    </row>
    <row r="92" spans="1:10" ht="92.25" x14ac:dyDescent="0.25">
      <c r="A92" s="158" t="s">
        <v>474</v>
      </c>
      <c r="B92" s="184" t="s">
        <v>475</v>
      </c>
      <c r="C92" s="185" t="s">
        <v>476</v>
      </c>
      <c r="D92" s="186">
        <v>81000</v>
      </c>
      <c r="E92" s="186">
        <f t="shared" ref="E92:E97" si="4">D92*1.19</f>
        <v>96390</v>
      </c>
      <c r="F92" s="187" t="s">
        <v>477</v>
      </c>
      <c r="G92" s="187" t="s">
        <v>468</v>
      </c>
      <c r="H92" s="185"/>
      <c r="I92" s="185" t="s">
        <v>214</v>
      </c>
      <c r="J92" s="185" t="s">
        <v>493</v>
      </c>
    </row>
    <row r="93" spans="1:10" ht="81" customHeight="1" x14ac:dyDescent="0.25">
      <c r="A93" s="158" t="s">
        <v>478</v>
      </c>
      <c r="B93" s="184" t="s">
        <v>479</v>
      </c>
      <c r="C93" s="185" t="s">
        <v>69</v>
      </c>
      <c r="D93" s="186">
        <v>41146.49</v>
      </c>
      <c r="E93" s="186">
        <f t="shared" si="4"/>
        <v>48964.323099999994</v>
      </c>
      <c r="F93" s="187" t="s">
        <v>480</v>
      </c>
      <c r="G93" s="187" t="s">
        <v>481</v>
      </c>
      <c r="H93" s="185"/>
      <c r="I93" s="185" t="s">
        <v>214</v>
      </c>
      <c r="J93" s="185" t="s">
        <v>298</v>
      </c>
    </row>
    <row r="94" spans="1:10" ht="81" customHeight="1" x14ac:dyDescent="0.25">
      <c r="A94" s="158" t="s">
        <v>482</v>
      </c>
      <c r="B94" s="184" t="s">
        <v>483</v>
      </c>
      <c r="C94" s="185" t="s">
        <v>484</v>
      </c>
      <c r="D94" s="186">
        <v>40012.559999999998</v>
      </c>
      <c r="E94" s="186">
        <f t="shared" si="4"/>
        <v>47614.946399999993</v>
      </c>
      <c r="F94" s="187" t="s">
        <v>485</v>
      </c>
      <c r="G94" s="187" t="s">
        <v>486</v>
      </c>
      <c r="H94" s="185"/>
      <c r="I94" s="185" t="s">
        <v>214</v>
      </c>
      <c r="J94" s="185" t="s">
        <v>298</v>
      </c>
    </row>
    <row r="95" spans="1:10" ht="81" customHeight="1" x14ac:dyDescent="0.25">
      <c r="A95" s="158" t="s">
        <v>487</v>
      </c>
      <c r="B95" s="184" t="s">
        <v>399</v>
      </c>
      <c r="C95" s="185" t="s">
        <v>400</v>
      </c>
      <c r="D95" s="186">
        <v>10084</v>
      </c>
      <c r="E95" s="186">
        <f t="shared" si="4"/>
        <v>11999.96</v>
      </c>
      <c r="F95" s="187" t="s">
        <v>457</v>
      </c>
      <c r="G95" s="187" t="s">
        <v>488</v>
      </c>
      <c r="H95" s="185"/>
      <c r="I95" s="185" t="s">
        <v>219</v>
      </c>
      <c r="J95" s="185" t="s">
        <v>298</v>
      </c>
    </row>
    <row r="96" spans="1:10" ht="92.25" x14ac:dyDescent="0.25">
      <c r="A96" s="158" t="s">
        <v>489</v>
      </c>
      <c r="B96" s="184" t="s">
        <v>490</v>
      </c>
      <c r="C96" s="185" t="s">
        <v>491</v>
      </c>
      <c r="D96" s="186">
        <v>197645.64</v>
      </c>
      <c r="E96" s="186">
        <f t="shared" si="4"/>
        <v>235198.31160000002</v>
      </c>
      <c r="F96" s="187" t="s">
        <v>464</v>
      </c>
      <c r="G96" s="187" t="s">
        <v>492</v>
      </c>
      <c r="H96" s="185"/>
      <c r="I96" s="185" t="s">
        <v>214</v>
      </c>
      <c r="J96" s="185" t="s">
        <v>298</v>
      </c>
    </row>
    <row r="97" spans="1:10" ht="91.5" customHeight="1" x14ac:dyDescent="0.25">
      <c r="A97" s="158" t="s">
        <v>494</v>
      </c>
      <c r="B97" s="184" t="s">
        <v>495</v>
      </c>
      <c r="C97" s="185" t="s">
        <v>496</v>
      </c>
      <c r="D97" s="186">
        <v>874</v>
      </c>
      <c r="E97" s="186">
        <f t="shared" si="4"/>
        <v>1040.06</v>
      </c>
      <c r="F97" s="187" t="s">
        <v>464</v>
      </c>
      <c r="G97" s="187" t="s">
        <v>497</v>
      </c>
      <c r="H97" s="185"/>
      <c r="I97" s="185" t="s">
        <v>214</v>
      </c>
      <c r="J97" s="185" t="s">
        <v>298</v>
      </c>
    </row>
    <row r="98" spans="1:10" ht="81" customHeight="1" x14ac:dyDescent="0.25">
      <c r="A98" s="158" t="s">
        <v>498</v>
      </c>
      <c r="B98" s="184" t="s">
        <v>499</v>
      </c>
      <c r="C98" s="185" t="s">
        <v>500</v>
      </c>
      <c r="D98" s="186">
        <v>1428.24</v>
      </c>
      <c r="E98" s="186">
        <f t="shared" ref="E98:E103" si="5">D98*1.19</f>
        <v>1699.6055999999999</v>
      </c>
      <c r="F98" s="187" t="s">
        <v>501</v>
      </c>
      <c r="G98" s="187" t="s">
        <v>492</v>
      </c>
      <c r="H98" s="185"/>
      <c r="I98" s="185" t="s">
        <v>214</v>
      </c>
      <c r="J98" s="185" t="s">
        <v>298</v>
      </c>
    </row>
    <row r="99" spans="1:10" ht="81" customHeight="1" x14ac:dyDescent="0.25">
      <c r="A99" s="158" t="s">
        <v>502</v>
      </c>
      <c r="B99" s="184" t="s">
        <v>503</v>
      </c>
      <c r="C99" s="185" t="s">
        <v>504</v>
      </c>
      <c r="D99" s="186">
        <v>5252.31</v>
      </c>
      <c r="E99" s="186">
        <f t="shared" si="5"/>
        <v>6250.2489000000005</v>
      </c>
      <c r="F99" s="187" t="s">
        <v>505</v>
      </c>
      <c r="G99" s="187" t="s">
        <v>506</v>
      </c>
      <c r="H99" s="185"/>
      <c r="I99" s="185" t="s">
        <v>214</v>
      </c>
      <c r="J99" s="185" t="s">
        <v>298</v>
      </c>
    </row>
    <row r="100" spans="1:10" ht="81" customHeight="1" x14ac:dyDescent="0.25">
      <c r="A100" s="158" t="s">
        <v>510</v>
      </c>
      <c r="B100" s="184" t="s">
        <v>507</v>
      </c>
      <c r="C100" s="185" t="s">
        <v>321</v>
      </c>
      <c r="D100" s="186">
        <v>24132</v>
      </c>
      <c r="E100" s="186">
        <f t="shared" si="5"/>
        <v>28717.079999999998</v>
      </c>
      <c r="F100" s="187" t="s">
        <v>508</v>
      </c>
      <c r="G100" s="187" t="s">
        <v>509</v>
      </c>
      <c r="H100" s="185"/>
      <c r="I100" s="185" t="s">
        <v>214</v>
      </c>
      <c r="J100" s="185" t="s">
        <v>298</v>
      </c>
    </row>
    <row r="101" spans="1:10" ht="81" customHeight="1" x14ac:dyDescent="0.25">
      <c r="A101" s="158" t="s">
        <v>511</v>
      </c>
      <c r="B101" s="184" t="s">
        <v>512</v>
      </c>
      <c r="C101" s="185" t="s">
        <v>513</v>
      </c>
      <c r="D101" s="186">
        <v>346.5</v>
      </c>
      <c r="E101" s="186">
        <f t="shared" si="5"/>
        <v>412.33499999999998</v>
      </c>
      <c r="F101" s="187" t="s">
        <v>508</v>
      </c>
      <c r="G101" s="187" t="s">
        <v>509</v>
      </c>
      <c r="H101" s="185"/>
      <c r="I101" s="185" t="s">
        <v>214</v>
      </c>
      <c r="J101" s="185" t="s">
        <v>298</v>
      </c>
    </row>
    <row r="102" spans="1:10" ht="81" customHeight="1" x14ac:dyDescent="0.25">
      <c r="A102" s="158" t="s">
        <v>514</v>
      </c>
      <c r="B102" s="184" t="s">
        <v>515</v>
      </c>
      <c r="C102" s="185" t="s">
        <v>516</v>
      </c>
      <c r="D102" s="186">
        <v>2920</v>
      </c>
      <c r="E102" s="186">
        <f t="shared" si="5"/>
        <v>3474.7999999999997</v>
      </c>
      <c r="F102" s="187" t="s">
        <v>488</v>
      </c>
      <c r="G102" s="187" t="s">
        <v>509</v>
      </c>
      <c r="H102" s="185"/>
      <c r="I102" s="185" t="s">
        <v>219</v>
      </c>
      <c r="J102" s="185" t="s">
        <v>298</v>
      </c>
    </row>
    <row r="103" spans="1:10" ht="81" customHeight="1" x14ac:dyDescent="0.25">
      <c r="A103" s="158" t="s">
        <v>517</v>
      </c>
      <c r="B103" s="184" t="s">
        <v>518</v>
      </c>
      <c r="C103" s="185" t="s">
        <v>519</v>
      </c>
      <c r="D103" s="186">
        <v>462.18</v>
      </c>
      <c r="E103" s="186">
        <f t="shared" si="5"/>
        <v>549.99419999999998</v>
      </c>
      <c r="F103" s="187" t="s">
        <v>488</v>
      </c>
      <c r="G103" s="187" t="s">
        <v>497</v>
      </c>
      <c r="H103" s="185"/>
      <c r="I103" s="185" t="s">
        <v>219</v>
      </c>
      <c r="J103" s="185" t="s">
        <v>298</v>
      </c>
    </row>
    <row r="104" spans="1:10" ht="96" customHeight="1" x14ac:dyDescent="0.25">
      <c r="A104" s="158" t="s">
        <v>520</v>
      </c>
      <c r="B104" s="184" t="s">
        <v>521</v>
      </c>
      <c r="C104" s="185" t="s">
        <v>522</v>
      </c>
      <c r="D104" s="186">
        <v>2637</v>
      </c>
      <c r="E104" s="186">
        <f>D104*1.19</f>
        <v>3138.0299999999997</v>
      </c>
      <c r="F104" s="187" t="s">
        <v>523</v>
      </c>
      <c r="G104" s="187" t="s">
        <v>524</v>
      </c>
      <c r="H104" s="185"/>
      <c r="I104" s="185" t="s">
        <v>214</v>
      </c>
      <c r="J104" s="185" t="s">
        <v>298</v>
      </c>
    </row>
    <row r="105" spans="1:10" ht="30.75" x14ac:dyDescent="0.25">
      <c r="A105" s="158" t="s">
        <v>525</v>
      </c>
      <c r="B105" s="184" t="s">
        <v>518</v>
      </c>
      <c r="C105" s="185" t="s">
        <v>519</v>
      </c>
      <c r="D105" s="186">
        <v>798.32</v>
      </c>
      <c r="E105" s="186">
        <f>D105*1.19</f>
        <v>950.00080000000003</v>
      </c>
      <c r="F105" s="187" t="s">
        <v>509</v>
      </c>
      <c r="G105" s="187" t="s">
        <v>524</v>
      </c>
      <c r="H105" s="185"/>
      <c r="I105" s="185" t="s">
        <v>219</v>
      </c>
      <c r="J105" s="185" t="s">
        <v>298</v>
      </c>
    </row>
    <row r="106" spans="1:10" ht="30.75" x14ac:dyDescent="0.25">
      <c r="A106" s="158" t="s">
        <v>526</v>
      </c>
      <c r="B106" s="184" t="s">
        <v>527</v>
      </c>
      <c r="C106" s="185" t="s">
        <v>403</v>
      </c>
      <c r="D106" s="186">
        <v>7000</v>
      </c>
      <c r="E106" s="186">
        <f>D106*1.19</f>
        <v>8330</v>
      </c>
      <c r="F106" s="187" t="s">
        <v>528</v>
      </c>
      <c r="G106" s="187" t="s">
        <v>524</v>
      </c>
      <c r="H106" s="185"/>
      <c r="I106" s="185" t="s">
        <v>219</v>
      </c>
      <c r="J106" s="185" t="s">
        <v>298</v>
      </c>
    </row>
    <row r="107" spans="1:10" ht="30.75" x14ac:dyDescent="0.25">
      <c r="A107" s="158" t="s">
        <v>529</v>
      </c>
      <c r="B107" s="184" t="s">
        <v>535</v>
      </c>
      <c r="C107" s="185" t="s">
        <v>536</v>
      </c>
      <c r="D107" s="186">
        <v>22894.959999999999</v>
      </c>
      <c r="E107" s="186">
        <f t="shared" ref="E107:E108" si="6">D107*1.19</f>
        <v>27245.002399999998</v>
      </c>
      <c r="F107" s="187" t="s">
        <v>506</v>
      </c>
      <c r="G107" s="187" t="s">
        <v>534</v>
      </c>
      <c r="H107" s="185"/>
      <c r="I107" s="185" t="s">
        <v>214</v>
      </c>
      <c r="J107" s="185" t="s">
        <v>298</v>
      </c>
    </row>
    <row r="108" spans="1:10" ht="123" x14ac:dyDescent="0.25">
      <c r="A108" s="158" t="s">
        <v>530</v>
      </c>
      <c r="B108" s="184" t="s">
        <v>531</v>
      </c>
      <c r="C108" s="185" t="s">
        <v>532</v>
      </c>
      <c r="D108" s="186">
        <v>71136</v>
      </c>
      <c r="E108" s="186">
        <f t="shared" si="6"/>
        <v>84651.839999999997</v>
      </c>
      <c r="F108" s="187" t="s">
        <v>533</v>
      </c>
      <c r="G108" s="187" t="s">
        <v>534</v>
      </c>
      <c r="H108" s="185"/>
      <c r="I108" s="185" t="s">
        <v>214</v>
      </c>
      <c r="J108" s="185" t="s">
        <v>298</v>
      </c>
    </row>
    <row r="109" spans="1:10" ht="92.25" x14ac:dyDescent="0.25">
      <c r="A109" s="158" t="s">
        <v>537</v>
      </c>
      <c r="B109" s="184" t="s">
        <v>539</v>
      </c>
      <c r="C109" s="185" t="s">
        <v>321</v>
      </c>
      <c r="D109" s="186">
        <v>51365</v>
      </c>
      <c r="E109" s="186">
        <f>D109*1.19</f>
        <v>61124.35</v>
      </c>
      <c r="F109" s="187" t="s">
        <v>538</v>
      </c>
      <c r="G109" s="187" t="s">
        <v>540</v>
      </c>
      <c r="H109" s="185"/>
      <c r="I109" s="185" t="s">
        <v>214</v>
      </c>
      <c r="J109" s="185" t="s">
        <v>298</v>
      </c>
    </row>
    <row r="110" spans="1:10" ht="61.5" x14ac:dyDescent="0.25">
      <c r="A110" s="158" t="s">
        <v>541</v>
      </c>
      <c r="B110" s="184" t="s">
        <v>542</v>
      </c>
      <c r="C110" s="185" t="s">
        <v>543</v>
      </c>
      <c r="D110" s="186">
        <v>80725.8</v>
      </c>
      <c r="E110" s="186">
        <f>D110*1.19</f>
        <v>96063.702000000005</v>
      </c>
      <c r="F110" s="187" t="s">
        <v>544</v>
      </c>
      <c r="G110" s="187" t="s">
        <v>545</v>
      </c>
      <c r="H110" s="185"/>
      <c r="I110" s="185" t="s">
        <v>214</v>
      </c>
      <c r="J110" s="185" t="s">
        <v>298</v>
      </c>
    </row>
    <row r="111" spans="1:10" ht="30.75" x14ac:dyDescent="0.25">
      <c r="A111" s="158" t="s">
        <v>546</v>
      </c>
      <c r="B111" s="184" t="s">
        <v>547</v>
      </c>
      <c r="C111" s="185" t="s">
        <v>279</v>
      </c>
      <c r="D111" s="186">
        <v>2100</v>
      </c>
      <c r="E111" s="186">
        <v>2100</v>
      </c>
      <c r="F111" s="187" t="s">
        <v>538</v>
      </c>
      <c r="G111" s="187" t="s">
        <v>524</v>
      </c>
      <c r="H111" s="185"/>
      <c r="I111" s="185" t="s">
        <v>449</v>
      </c>
      <c r="J111" s="185" t="s">
        <v>298</v>
      </c>
    </row>
    <row r="112" spans="1:10" ht="30.75" x14ac:dyDescent="0.25">
      <c r="A112" s="158" t="s">
        <v>548</v>
      </c>
      <c r="B112" s="184" t="s">
        <v>549</v>
      </c>
      <c r="C112" s="185" t="s">
        <v>550</v>
      </c>
      <c r="D112" s="186">
        <v>10008</v>
      </c>
      <c r="E112" s="186">
        <f>D112*1.19</f>
        <v>11909.519999999999</v>
      </c>
      <c r="F112" s="187" t="s">
        <v>544</v>
      </c>
      <c r="G112" s="187" t="s">
        <v>545</v>
      </c>
      <c r="H112" s="185"/>
      <c r="I112" s="185" t="s">
        <v>214</v>
      </c>
      <c r="J112" s="185" t="s">
        <v>298</v>
      </c>
    </row>
    <row r="113" spans="1:10" ht="30.75" x14ac:dyDescent="0.25">
      <c r="A113" s="158" t="s">
        <v>551</v>
      </c>
      <c r="B113" s="184" t="s">
        <v>553</v>
      </c>
      <c r="C113" s="185" t="s">
        <v>396</v>
      </c>
      <c r="D113" s="186">
        <v>89888</v>
      </c>
      <c r="E113" s="186">
        <f t="shared" ref="E113:E114" si="7">D113*1.19</f>
        <v>106966.72</v>
      </c>
      <c r="F113" s="187" t="s">
        <v>554</v>
      </c>
      <c r="G113" s="187" t="s">
        <v>555</v>
      </c>
      <c r="H113" s="185"/>
      <c r="I113" s="185" t="s">
        <v>214</v>
      </c>
      <c r="J113" s="185" t="s">
        <v>298</v>
      </c>
    </row>
    <row r="114" spans="1:10" ht="30.75" x14ac:dyDescent="0.25">
      <c r="A114" s="158" t="s">
        <v>552</v>
      </c>
      <c r="B114" s="184" t="s">
        <v>556</v>
      </c>
      <c r="C114" s="185" t="s">
        <v>557</v>
      </c>
      <c r="D114" s="186">
        <v>21944.45</v>
      </c>
      <c r="E114" s="186">
        <f t="shared" si="7"/>
        <v>26113.895499999999</v>
      </c>
      <c r="F114" s="187" t="s">
        <v>544</v>
      </c>
      <c r="G114" s="187" t="s">
        <v>555</v>
      </c>
      <c r="H114" s="185"/>
      <c r="I114" s="185" t="s">
        <v>214</v>
      </c>
      <c r="J114" s="185" t="s">
        <v>298</v>
      </c>
    </row>
    <row r="115" spans="1:10" ht="30.75" x14ac:dyDescent="0.25">
      <c r="A115" s="158" t="s">
        <v>558</v>
      </c>
      <c r="B115" s="184" t="s">
        <v>559</v>
      </c>
      <c r="C115" s="185"/>
      <c r="D115" s="186">
        <v>210.08</v>
      </c>
      <c r="E115" s="186">
        <v>210.08</v>
      </c>
      <c r="F115" s="187" t="s">
        <v>560</v>
      </c>
      <c r="G115" s="187" t="s">
        <v>561</v>
      </c>
      <c r="H115" s="185"/>
      <c r="I115" s="185" t="s">
        <v>449</v>
      </c>
      <c r="J115" s="185" t="s">
        <v>298</v>
      </c>
    </row>
    <row r="116" spans="1:10" ht="30.75" x14ac:dyDescent="0.25">
      <c r="A116" s="188"/>
      <c r="B116" s="189"/>
      <c r="C116" s="190"/>
      <c r="D116" s="191"/>
      <c r="E116" s="191"/>
      <c r="F116" s="192"/>
      <c r="G116" s="192"/>
      <c r="H116" s="190"/>
      <c r="I116" s="190"/>
      <c r="J116" s="190"/>
    </row>
    <row r="117" spans="1:10" ht="26.25" x14ac:dyDescent="0.4">
      <c r="B117" s="193"/>
      <c r="C117" s="193"/>
      <c r="D117" s="193"/>
      <c r="E117" s="17"/>
      <c r="F117" s="52"/>
      <c r="G117" s="52"/>
      <c r="H117" s="52"/>
      <c r="I117" s="53"/>
      <c r="J117" s="53"/>
    </row>
    <row r="118" spans="1:10" ht="26.25" x14ac:dyDescent="0.4">
      <c r="B118" s="193"/>
      <c r="C118" s="193"/>
      <c r="D118" s="193"/>
      <c r="E118" s="17"/>
      <c r="F118" s="52"/>
      <c r="G118" s="52"/>
      <c r="H118" s="52"/>
      <c r="I118" s="53"/>
      <c r="J118" s="53"/>
    </row>
    <row r="119" spans="1:10" ht="26.25" x14ac:dyDescent="0.4">
      <c r="B119" s="193"/>
      <c r="C119" s="193"/>
      <c r="D119" s="193"/>
      <c r="E119" s="17"/>
      <c r="F119" s="52"/>
      <c r="G119" s="52"/>
      <c r="H119" s="52"/>
      <c r="I119" s="53"/>
      <c r="J119" s="53"/>
    </row>
    <row r="120" spans="1:10" x14ac:dyDescent="0.25">
      <c r="B120" s="54"/>
      <c r="C120" s="52"/>
      <c r="D120" s="52"/>
      <c r="E120" s="17"/>
      <c r="F120" s="52"/>
      <c r="G120" s="52"/>
      <c r="H120" s="52"/>
      <c r="I120" s="53"/>
      <c r="J120" s="53"/>
    </row>
    <row r="121" spans="1:10" x14ac:dyDescent="0.25">
      <c r="B121" s="54"/>
      <c r="C121" s="52"/>
      <c r="D121" s="52"/>
      <c r="F121" s="47"/>
      <c r="G121" s="47"/>
      <c r="H121" s="47"/>
      <c r="I121" s="47"/>
      <c r="J121" s="47"/>
    </row>
    <row r="122" spans="1:10" x14ac:dyDescent="0.25">
      <c r="B122" s="54"/>
      <c r="C122" s="52"/>
      <c r="D122" s="52"/>
      <c r="F122" s="47"/>
      <c r="G122" s="47"/>
      <c r="H122" s="47"/>
      <c r="I122" s="47"/>
      <c r="J122" s="47"/>
    </row>
    <row r="123" spans="1:10" x14ac:dyDescent="0.25">
      <c r="B123" s="54"/>
      <c r="C123" s="52"/>
      <c r="D123" s="52"/>
      <c r="F123" s="47"/>
      <c r="G123" s="47"/>
      <c r="H123" s="47"/>
      <c r="I123" s="47"/>
      <c r="J123" s="47"/>
    </row>
    <row r="124" spans="1:10" x14ac:dyDescent="0.25">
      <c r="B124" s="47"/>
      <c r="C124" s="47"/>
      <c r="D124" s="47"/>
      <c r="F124" s="47"/>
      <c r="G124" s="47"/>
      <c r="H124" s="47"/>
      <c r="I124" s="47"/>
      <c r="J124" s="47"/>
    </row>
    <row r="125" spans="1:10" x14ac:dyDescent="0.25">
      <c r="B125" s="47"/>
      <c r="C125" s="47"/>
      <c r="D125" s="47"/>
      <c r="F125" s="47"/>
      <c r="G125" s="47"/>
      <c r="H125" s="47"/>
      <c r="I125" s="47"/>
      <c r="J125" s="47"/>
    </row>
    <row r="126" spans="1:10" x14ac:dyDescent="0.25">
      <c r="B126" s="47"/>
      <c r="C126" s="47"/>
      <c r="D126" s="47"/>
      <c r="F126" s="47"/>
      <c r="G126" s="47"/>
      <c r="H126" s="47"/>
      <c r="I126" s="47"/>
      <c r="J126" s="47"/>
    </row>
    <row r="127" spans="1:10" x14ac:dyDescent="0.25">
      <c r="B127" s="47"/>
      <c r="C127" s="47"/>
      <c r="D127" s="47"/>
      <c r="F127" s="47"/>
      <c r="G127" s="47"/>
      <c r="H127" s="47"/>
      <c r="I127" s="47"/>
      <c r="J127" s="47"/>
    </row>
    <row r="128" spans="1:10" x14ac:dyDescent="0.25">
      <c r="B128" s="47"/>
      <c r="C128" s="47"/>
      <c r="D128" s="47"/>
      <c r="F128" s="47"/>
      <c r="G128" s="47"/>
      <c r="H128" s="47"/>
      <c r="I128" s="47"/>
      <c r="J128" s="47"/>
    </row>
    <row r="129" spans="2:10" x14ac:dyDescent="0.25">
      <c r="B129" s="47"/>
      <c r="C129" s="47"/>
      <c r="D129" s="47"/>
      <c r="F129" s="47"/>
      <c r="G129" s="47"/>
      <c r="H129" s="47"/>
      <c r="I129" s="47"/>
      <c r="J129" s="47"/>
    </row>
    <row r="130" spans="2:10" x14ac:dyDescent="0.25">
      <c r="B130" s="47"/>
      <c r="C130" s="47"/>
      <c r="D130" s="47"/>
      <c r="F130" s="47"/>
      <c r="G130" s="47"/>
      <c r="H130" s="47"/>
      <c r="I130" s="47"/>
      <c r="J130" s="47"/>
    </row>
    <row r="131" spans="2:10" x14ac:dyDescent="0.25">
      <c r="B131" s="47"/>
      <c r="C131" s="47"/>
      <c r="D131" s="47"/>
    </row>
    <row r="132" spans="2:10" x14ac:dyDescent="0.25">
      <c r="B132" s="47"/>
      <c r="C132" s="47"/>
      <c r="D132" s="47"/>
    </row>
    <row r="133" spans="2:10" x14ac:dyDescent="0.25">
      <c r="B133" s="47"/>
      <c r="C133" s="47"/>
      <c r="D133" s="47"/>
    </row>
  </sheetData>
  <sheetProtection sort="0" autoFilter="0" pivotTables="0"/>
  <dataConsolidate/>
  <mergeCells count="6">
    <mergeCell ref="B118:D118"/>
    <mergeCell ref="B119:D119"/>
    <mergeCell ref="A4:J4"/>
    <mergeCell ref="A5:J5"/>
    <mergeCell ref="A3:J3"/>
    <mergeCell ref="B117:D117"/>
  </mergeCells>
  <dataValidations count="3">
    <dataValidation type="list" allowBlank="1" showInputMessage="1" showErrorMessage="1" sqref="H27" xr:uid="{C56FB52C-5784-4352-A0D6-46870DBA636F}">
      <formula1>responsabil_achiz</formula1>
    </dataValidation>
    <dataValidation type="list" allowBlank="1" showInputMessage="1" showErrorMessage="1" sqref="H22:H26 H8:H20" xr:uid="{D3942DF4-77BC-492B-AFDE-7AA3999586C6}">
      <formula1>tip_procedura</formula1>
    </dataValidation>
    <dataValidation type="list" allowBlank="1" showInputMessage="1" showErrorMessage="1" sqref="I8:I63" xr:uid="{F79FD0AB-7469-413D-8697-A95F3FC036D0}">
      <formula1>mod_derulare</formula1>
    </dataValidation>
  </dataValidations>
  <pageMargins left="0.25" right="0.45" top="0.75" bottom="0.75" header="0.3" footer="0.3"/>
  <pageSetup paperSize="9" scale="32" fitToHeight="0" orientation="landscape" r:id="rId1"/>
  <headerFooter>
    <oddFooter>&amp;R&amp;20Pag. &amp;P/&amp;N</oddFooter>
  </headerFooter>
  <rowBreaks count="2" manualBreakCount="2">
    <brk id="40" max="12" man="1"/>
    <brk id="71" max="12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R69"/>
  <sheetViews>
    <sheetView topLeftCell="E1" zoomScale="85" zoomScaleNormal="85" workbookViewId="0">
      <selection activeCell="G12" sqref="G12"/>
    </sheetView>
  </sheetViews>
  <sheetFormatPr defaultColWidth="9.140625" defaultRowHeight="15" x14ac:dyDescent="0.25"/>
  <cols>
    <col min="1" max="1" width="18.140625" style="14" customWidth="1"/>
    <col min="2" max="2" width="43.5703125" style="14" customWidth="1"/>
    <col min="3" max="3" width="21.42578125" style="14" customWidth="1"/>
    <col min="4" max="4" width="21.7109375" style="141" customWidth="1"/>
    <col min="5" max="5" width="23.28515625" style="14" customWidth="1"/>
    <col min="6" max="6" width="20" style="14" customWidth="1"/>
    <col min="7" max="7" width="17.7109375" style="14" customWidth="1"/>
    <col min="8" max="8" width="18.42578125" style="14" customWidth="1"/>
    <col min="9" max="10" width="25.85546875" style="14" customWidth="1"/>
    <col min="11" max="11" width="15.85546875" style="14" customWidth="1"/>
    <col min="12" max="12" width="15.7109375" style="14" customWidth="1"/>
    <col min="13" max="13" width="38.85546875" style="14" customWidth="1"/>
    <col min="14" max="14" width="18.140625" style="14" customWidth="1"/>
    <col min="15" max="15" width="15.5703125" style="14" customWidth="1"/>
    <col min="16" max="16" width="19.28515625" style="14" customWidth="1"/>
    <col min="17" max="17" width="17.5703125" style="80" customWidth="1"/>
    <col min="18" max="16384" width="9.140625" style="14"/>
  </cols>
  <sheetData>
    <row r="1" spans="1:17" ht="21" x14ac:dyDescent="0.3">
      <c r="A1" s="43"/>
      <c r="B1" s="46"/>
      <c r="C1" s="45"/>
      <c r="D1" s="128"/>
      <c r="E1" s="43"/>
      <c r="F1" s="43"/>
      <c r="G1" s="43"/>
      <c r="H1" s="43"/>
      <c r="I1" s="196" t="s">
        <v>46</v>
      </c>
      <c r="J1" s="196"/>
      <c r="K1" s="196"/>
      <c r="L1" s="196"/>
      <c r="M1" s="196"/>
    </row>
    <row r="2" spans="1:17" ht="18.75" x14ac:dyDescent="0.3">
      <c r="A2" s="43"/>
      <c r="B2" s="44"/>
      <c r="C2" s="43"/>
      <c r="D2" s="128"/>
      <c r="E2" s="43"/>
      <c r="F2" s="43"/>
      <c r="G2" s="43"/>
      <c r="H2" s="43"/>
      <c r="I2" s="196" t="s">
        <v>47</v>
      </c>
      <c r="J2" s="196"/>
      <c r="K2" s="196"/>
      <c r="L2" s="196"/>
      <c r="M2" s="196"/>
    </row>
    <row r="3" spans="1:17" ht="18.75" x14ac:dyDescent="0.3">
      <c r="A3" s="43"/>
      <c r="B3" s="44"/>
      <c r="C3" s="43"/>
      <c r="D3" s="128"/>
      <c r="E3" s="43"/>
      <c r="F3" s="43"/>
      <c r="G3" s="43"/>
      <c r="H3" s="43"/>
      <c r="I3" s="197" t="s">
        <v>48</v>
      </c>
      <c r="J3" s="197"/>
      <c r="K3" s="197"/>
      <c r="L3" s="197"/>
      <c r="M3" s="197"/>
    </row>
    <row r="4" spans="1:17" ht="18.75" x14ac:dyDescent="0.3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</row>
    <row r="5" spans="1:17" ht="18.75" x14ac:dyDescent="0.25">
      <c r="A5" s="196" t="s">
        <v>102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</row>
    <row r="6" spans="1:17" ht="15.75" customHeight="1" x14ac:dyDescent="0.25">
      <c r="A6" s="196" t="s">
        <v>103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</row>
    <row r="8" spans="1:17" ht="56.25" x14ac:dyDescent="0.25">
      <c r="A8" s="28" t="s">
        <v>0</v>
      </c>
      <c r="B8" s="29" t="s">
        <v>1</v>
      </c>
      <c r="C8" s="29" t="s">
        <v>2</v>
      </c>
      <c r="D8" s="129" t="s">
        <v>3</v>
      </c>
      <c r="E8" s="29" t="s">
        <v>213</v>
      </c>
      <c r="F8" s="29" t="s">
        <v>98</v>
      </c>
      <c r="G8" s="29" t="s">
        <v>4</v>
      </c>
      <c r="H8" s="29" t="s">
        <v>5</v>
      </c>
      <c r="I8" s="29" t="s">
        <v>6</v>
      </c>
      <c r="J8" s="29" t="s">
        <v>61</v>
      </c>
      <c r="K8" s="29" t="s">
        <v>7</v>
      </c>
      <c r="L8" s="29" t="s">
        <v>8</v>
      </c>
      <c r="M8" s="29" t="s">
        <v>9</v>
      </c>
      <c r="N8" s="16" t="s">
        <v>10</v>
      </c>
      <c r="O8" s="16" t="s">
        <v>11</v>
      </c>
      <c r="P8" s="16" t="s">
        <v>12</v>
      </c>
      <c r="Q8" s="81" t="s">
        <v>104</v>
      </c>
    </row>
    <row r="9" spans="1:17" ht="31.5" x14ac:dyDescent="0.25">
      <c r="A9" s="56">
        <v>7</v>
      </c>
      <c r="B9" s="55" t="s">
        <v>191</v>
      </c>
      <c r="C9" s="58" t="s">
        <v>186</v>
      </c>
      <c r="D9" s="130">
        <v>34209.75</v>
      </c>
      <c r="E9" s="119"/>
      <c r="F9" s="120"/>
      <c r="G9" s="62">
        <v>43340</v>
      </c>
      <c r="H9" s="62">
        <v>43707</v>
      </c>
      <c r="I9" s="56" t="s">
        <v>79</v>
      </c>
      <c r="J9" s="56"/>
      <c r="K9" s="56" t="s">
        <v>14</v>
      </c>
      <c r="L9" s="56" t="s">
        <v>96</v>
      </c>
      <c r="M9" s="12"/>
      <c r="N9" s="111"/>
      <c r="O9" s="111"/>
      <c r="P9" s="16"/>
      <c r="Q9" s="112"/>
    </row>
    <row r="10" spans="1:17" ht="42" customHeight="1" x14ac:dyDescent="0.25">
      <c r="A10" s="83">
        <v>11</v>
      </c>
      <c r="B10" s="55" t="s">
        <v>190</v>
      </c>
      <c r="C10" s="60" t="s">
        <v>119</v>
      </c>
      <c r="D10" s="125">
        <v>6500</v>
      </c>
      <c r="E10" s="125"/>
      <c r="F10" s="59"/>
      <c r="G10" s="62">
        <v>43676</v>
      </c>
      <c r="H10" s="62">
        <v>43768</v>
      </c>
      <c r="I10" s="56" t="s">
        <v>13</v>
      </c>
      <c r="J10" s="56"/>
      <c r="K10" s="56" t="s">
        <v>14</v>
      </c>
      <c r="L10" s="56" t="s">
        <v>96</v>
      </c>
      <c r="M10" s="91"/>
      <c r="N10" s="7"/>
      <c r="O10" s="7"/>
      <c r="P10" s="25"/>
      <c r="Q10" s="82" t="s">
        <v>122</v>
      </c>
    </row>
    <row r="11" spans="1:17" ht="42" customHeight="1" x14ac:dyDescent="0.25">
      <c r="A11" s="83">
        <v>12</v>
      </c>
      <c r="B11" s="55" t="s">
        <v>112</v>
      </c>
      <c r="C11" s="58" t="s">
        <v>113</v>
      </c>
      <c r="D11" s="125">
        <f>204673.35+7250+88215</f>
        <v>300138.34999999998</v>
      </c>
      <c r="E11" s="125"/>
      <c r="F11" s="59"/>
      <c r="G11" s="90">
        <v>43709</v>
      </c>
      <c r="H11" s="90">
        <v>43770</v>
      </c>
      <c r="I11" s="56" t="s">
        <v>17</v>
      </c>
      <c r="J11" s="56"/>
      <c r="K11" s="56" t="s">
        <v>21</v>
      </c>
      <c r="L11" s="56" t="s">
        <v>93</v>
      </c>
      <c r="M11" s="91" t="s">
        <v>181</v>
      </c>
      <c r="N11" s="7"/>
      <c r="O11" s="7"/>
      <c r="P11" s="25"/>
      <c r="Q11" s="82" t="s">
        <v>122</v>
      </c>
    </row>
    <row r="12" spans="1:17" ht="143.25" customHeight="1" x14ac:dyDescent="0.25">
      <c r="A12" s="83">
        <v>13</v>
      </c>
      <c r="B12" s="115" t="s">
        <v>192</v>
      </c>
      <c r="C12" s="88" t="s">
        <v>193</v>
      </c>
      <c r="D12" s="131">
        <v>158021.19</v>
      </c>
      <c r="E12" s="125"/>
      <c r="F12" s="59"/>
      <c r="G12" s="114">
        <v>43696</v>
      </c>
      <c r="H12" s="114">
        <v>43814</v>
      </c>
      <c r="I12" s="91" t="s">
        <v>17</v>
      </c>
      <c r="J12" s="56"/>
      <c r="K12" s="56" t="s">
        <v>21</v>
      </c>
      <c r="L12" s="56" t="s">
        <v>93</v>
      </c>
      <c r="M12" s="116" t="s">
        <v>194</v>
      </c>
      <c r="N12" s="7"/>
      <c r="O12" s="7"/>
      <c r="P12" s="25"/>
      <c r="Q12" s="82" t="s">
        <v>122</v>
      </c>
    </row>
    <row r="13" spans="1:17" ht="78" customHeight="1" x14ac:dyDescent="0.25">
      <c r="A13" s="83">
        <v>14</v>
      </c>
      <c r="B13" s="55" t="s">
        <v>110</v>
      </c>
      <c r="C13" s="56" t="s">
        <v>111</v>
      </c>
      <c r="D13" s="130">
        <f>62268+129600</f>
        <v>191868</v>
      </c>
      <c r="E13" s="130"/>
      <c r="F13" s="57"/>
      <c r="G13" s="114">
        <v>43499</v>
      </c>
      <c r="H13" s="114">
        <v>43951</v>
      </c>
      <c r="I13" s="56" t="s">
        <v>17</v>
      </c>
      <c r="J13" s="56"/>
      <c r="K13" s="56" t="s">
        <v>14</v>
      </c>
      <c r="L13" s="56" t="s">
        <v>93</v>
      </c>
      <c r="M13" s="56"/>
      <c r="N13" s="7"/>
      <c r="O13" s="7"/>
      <c r="P13" s="25"/>
      <c r="Q13" s="82" t="s">
        <v>122</v>
      </c>
    </row>
    <row r="14" spans="1:17" ht="59.25" customHeight="1" x14ac:dyDescent="0.25">
      <c r="A14" s="83">
        <v>15</v>
      </c>
      <c r="B14" s="55" t="s">
        <v>120</v>
      </c>
      <c r="C14" s="60" t="s">
        <v>121</v>
      </c>
      <c r="D14" s="125">
        <v>3131100</v>
      </c>
      <c r="E14" s="125"/>
      <c r="F14" s="59"/>
      <c r="G14" s="62">
        <v>43678</v>
      </c>
      <c r="H14" s="114">
        <v>43829</v>
      </c>
      <c r="I14" s="56" t="s">
        <v>13</v>
      </c>
      <c r="J14" s="56"/>
      <c r="K14" s="91" t="s">
        <v>14</v>
      </c>
      <c r="L14" s="91" t="s">
        <v>95</v>
      </c>
      <c r="M14" s="56"/>
      <c r="N14" s="7"/>
      <c r="O14" s="7"/>
      <c r="P14" s="25"/>
      <c r="Q14" s="82" t="s">
        <v>122</v>
      </c>
    </row>
    <row r="15" spans="1:17" ht="36" customHeight="1" x14ac:dyDescent="0.25">
      <c r="A15" s="83">
        <v>16</v>
      </c>
      <c r="B15" s="55" t="s">
        <v>117</v>
      </c>
      <c r="C15" s="61" t="s">
        <v>118</v>
      </c>
      <c r="D15" s="125">
        <v>6399</v>
      </c>
      <c r="E15" s="125"/>
      <c r="F15" s="59">
        <v>4798.08</v>
      </c>
      <c r="G15" s="90">
        <v>43497</v>
      </c>
      <c r="H15" s="90">
        <v>43594</v>
      </c>
      <c r="I15" s="56" t="s">
        <v>79</v>
      </c>
      <c r="J15" s="56"/>
      <c r="K15" s="56" t="s">
        <v>21</v>
      </c>
      <c r="L15" s="91" t="s">
        <v>96</v>
      </c>
      <c r="M15" s="91" t="s">
        <v>180</v>
      </c>
      <c r="N15" s="7"/>
      <c r="O15" s="7"/>
      <c r="P15" s="25"/>
      <c r="Q15" s="82" t="s">
        <v>122</v>
      </c>
    </row>
    <row r="16" spans="1:17" ht="71.25" customHeight="1" x14ac:dyDescent="0.25">
      <c r="A16" s="83">
        <v>17</v>
      </c>
      <c r="B16" s="55" t="s">
        <v>115</v>
      </c>
      <c r="C16" s="60" t="s">
        <v>116</v>
      </c>
      <c r="D16" s="125">
        <v>21000</v>
      </c>
      <c r="E16" s="125"/>
      <c r="F16" s="59"/>
      <c r="G16" s="62">
        <v>43678</v>
      </c>
      <c r="H16" s="62">
        <v>43799</v>
      </c>
      <c r="I16" s="56" t="s">
        <v>79</v>
      </c>
      <c r="J16" s="56"/>
      <c r="K16" s="56" t="s">
        <v>21</v>
      </c>
      <c r="L16" s="91" t="s">
        <v>95</v>
      </c>
      <c r="M16" s="91"/>
      <c r="N16" s="7"/>
      <c r="O16" s="7"/>
      <c r="P16" s="25"/>
      <c r="Q16" s="82" t="s">
        <v>122</v>
      </c>
    </row>
    <row r="17" spans="1:18" ht="63.75" customHeight="1" x14ac:dyDescent="0.25">
      <c r="A17" s="83">
        <v>18</v>
      </c>
      <c r="B17" s="55" t="s">
        <v>114</v>
      </c>
      <c r="C17" s="60" t="s">
        <v>69</v>
      </c>
      <c r="D17" s="125">
        <f xml:space="preserve"> 495+432+432</f>
        <v>1359</v>
      </c>
      <c r="E17" s="125"/>
      <c r="F17" s="59"/>
      <c r="G17" s="114">
        <v>44075</v>
      </c>
      <c r="H17" s="114">
        <v>44104</v>
      </c>
      <c r="I17" s="56" t="s">
        <v>79</v>
      </c>
      <c r="J17" s="56"/>
      <c r="K17" s="56" t="s">
        <v>14</v>
      </c>
      <c r="L17" s="56" t="s">
        <v>93</v>
      </c>
      <c r="M17" s="56"/>
      <c r="N17" s="7"/>
      <c r="O17" s="7"/>
      <c r="P17" s="50"/>
      <c r="Q17" s="82" t="s">
        <v>122</v>
      </c>
    </row>
    <row r="18" spans="1:18" ht="55.5" customHeight="1" x14ac:dyDescent="0.25">
      <c r="A18" s="84">
        <v>1</v>
      </c>
      <c r="B18" s="65" t="s">
        <v>124</v>
      </c>
      <c r="C18" s="66" t="s">
        <v>125</v>
      </c>
      <c r="D18" s="124">
        <v>21330</v>
      </c>
      <c r="E18" s="119"/>
      <c r="F18" s="120"/>
      <c r="G18" s="68">
        <v>43544</v>
      </c>
      <c r="H18" s="68">
        <v>43574</v>
      </c>
      <c r="I18" s="56" t="s">
        <v>79</v>
      </c>
      <c r="J18" s="56" t="s">
        <v>60</v>
      </c>
      <c r="K18" s="91" t="s">
        <v>18</v>
      </c>
      <c r="L18" s="91" t="s">
        <v>96</v>
      </c>
      <c r="M18" s="88" t="s">
        <v>199</v>
      </c>
      <c r="N18" s="7"/>
      <c r="O18" s="7"/>
      <c r="P18" s="50"/>
      <c r="Q18" s="82" t="s">
        <v>123</v>
      </c>
    </row>
    <row r="19" spans="1:18" ht="121.5" customHeight="1" x14ac:dyDescent="0.25">
      <c r="A19" s="84">
        <v>2</v>
      </c>
      <c r="B19" s="67" t="s">
        <v>126</v>
      </c>
      <c r="C19" s="65" t="s">
        <v>127</v>
      </c>
      <c r="D19" s="146">
        <v>841244</v>
      </c>
      <c r="E19" s="87"/>
      <c r="F19" s="10"/>
      <c r="G19" s="68">
        <v>43710</v>
      </c>
      <c r="H19" s="68">
        <v>43753</v>
      </c>
      <c r="I19" s="12" t="s">
        <v>40</v>
      </c>
      <c r="J19" s="12"/>
      <c r="K19" s="56" t="s">
        <v>56</v>
      </c>
      <c r="L19" s="56" t="s">
        <v>93</v>
      </c>
      <c r="M19" s="145" t="s">
        <v>131</v>
      </c>
      <c r="N19" s="7"/>
      <c r="O19" s="7"/>
      <c r="P19" s="50"/>
      <c r="Q19" s="82" t="s">
        <v>123</v>
      </c>
      <c r="R19" s="14" t="s">
        <v>209</v>
      </c>
    </row>
    <row r="20" spans="1:18" ht="55.5" customHeight="1" x14ac:dyDescent="0.25">
      <c r="A20" s="92">
        <v>3</v>
      </c>
      <c r="B20" s="93" t="s">
        <v>128</v>
      </c>
      <c r="C20" s="94" t="s">
        <v>129</v>
      </c>
      <c r="D20" s="132">
        <v>68908</v>
      </c>
      <c r="E20" s="142"/>
      <c r="F20" s="95"/>
      <c r="G20" s="96">
        <v>43864</v>
      </c>
      <c r="H20" s="96">
        <v>43889</v>
      </c>
      <c r="I20" s="97" t="s">
        <v>79</v>
      </c>
      <c r="J20" s="97"/>
      <c r="K20" s="98" t="s">
        <v>21</v>
      </c>
      <c r="L20" s="56"/>
      <c r="M20" s="12" t="s">
        <v>182</v>
      </c>
      <c r="N20" s="7"/>
      <c r="O20" s="7"/>
      <c r="P20" s="50"/>
      <c r="Q20" s="82" t="s">
        <v>123</v>
      </c>
    </row>
    <row r="21" spans="1:18" ht="73.5" customHeight="1" x14ac:dyDescent="0.25">
      <c r="A21" s="85">
        <v>4</v>
      </c>
      <c r="B21" s="67" t="s">
        <v>130</v>
      </c>
      <c r="C21" s="66" t="s">
        <v>71</v>
      </c>
      <c r="D21" s="124">
        <v>91600</v>
      </c>
      <c r="E21" s="87"/>
      <c r="F21" s="10"/>
      <c r="G21" s="68">
        <v>44230</v>
      </c>
      <c r="H21" s="68">
        <v>44255</v>
      </c>
      <c r="I21" s="12" t="s">
        <v>79</v>
      </c>
      <c r="J21" s="12"/>
      <c r="K21" s="56" t="s">
        <v>14</v>
      </c>
      <c r="L21" s="56" t="s">
        <v>93</v>
      </c>
      <c r="M21" s="12"/>
      <c r="N21" s="7"/>
      <c r="O21" s="7"/>
      <c r="P21" s="50"/>
      <c r="Q21" s="82" t="s">
        <v>123</v>
      </c>
    </row>
    <row r="22" spans="1:18" ht="73.5" customHeight="1" x14ac:dyDescent="0.25">
      <c r="A22" s="126">
        <v>1</v>
      </c>
      <c r="B22" s="55" t="s">
        <v>167</v>
      </c>
      <c r="C22" s="66" t="s">
        <v>168</v>
      </c>
      <c r="D22" s="119">
        <v>63385</v>
      </c>
      <c r="E22" s="119"/>
      <c r="F22" s="120"/>
      <c r="G22" s="68">
        <v>43405</v>
      </c>
      <c r="H22" s="68">
        <v>43423</v>
      </c>
      <c r="I22" s="56" t="s">
        <v>79</v>
      </c>
      <c r="J22" s="56"/>
      <c r="K22" s="56" t="s">
        <v>14</v>
      </c>
      <c r="L22" s="56" t="s">
        <v>96</v>
      </c>
      <c r="M22" s="12"/>
      <c r="N22" s="7"/>
      <c r="O22" s="7"/>
      <c r="P22" s="50"/>
      <c r="Q22" s="82" t="s">
        <v>105</v>
      </c>
    </row>
    <row r="23" spans="1:18" ht="73.5" customHeight="1" x14ac:dyDescent="0.25">
      <c r="A23" s="126">
        <v>2</v>
      </c>
      <c r="B23" s="55" t="s">
        <v>169</v>
      </c>
      <c r="C23" s="66" t="s">
        <v>127</v>
      </c>
      <c r="D23" s="119">
        <v>260295</v>
      </c>
      <c r="E23" s="119">
        <v>45000</v>
      </c>
      <c r="F23" s="120"/>
      <c r="G23" s="68">
        <v>43577</v>
      </c>
      <c r="H23" s="68">
        <v>43601</v>
      </c>
      <c r="I23" s="56" t="s">
        <v>40</v>
      </c>
      <c r="J23" s="56"/>
      <c r="K23" s="56" t="s">
        <v>14</v>
      </c>
      <c r="L23" s="56" t="s">
        <v>96</v>
      </c>
      <c r="M23" s="56" t="s">
        <v>200</v>
      </c>
      <c r="N23" s="7"/>
      <c r="O23" s="7"/>
      <c r="P23" s="50"/>
      <c r="Q23" s="82" t="s">
        <v>105</v>
      </c>
    </row>
    <row r="24" spans="1:18" ht="73.5" customHeight="1" x14ac:dyDescent="0.25">
      <c r="A24" s="32">
        <v>3</v>
      </c>
      <c r="B24" s="8" t="s">
        <v>170</v>
      </c>
      <c r="C24" s="9" t="s">
        <v>171</v>
      </c>
      <c r="D24" s="87">
        <v>50420.4</v>
      </c>
      <c r="E24" s="87" t="s">
        <v>178</v>
      </c>
      <c r="F24" s="10"/>
      <c r="G24" s="11">
        <v>43709</v>
      </c>
      <c r="H24" s="11">
        <v>43723</v>
      </c>
      <c r="I24" s="12" t="s">
        <v>79</v>
      </c>
      <c r="J24" s="12"/>
      <c r="K24" s="88" t="s">
        <v>27</v>
      </c>
      <c r="L24" s="56" t="s">
        <v>96</v>
      </c>
      <c r="M24" s="12" t="s">
        <v>179</v>
      </c>
      <c r="N24" s="7"/>
      <c r="O24" s="7"/>
      <c r="P24" s="50"/>
      <c r="Q24" s="82" t="s">
        <v>105</v>
      </c>
    </row>
    <row r="25" spans="1:18" ht="73.5" customHeight="1" x14ac:dyDescent="0.25">
      <c r="A25" s="32">
        <v>1</v>
      </c>
      <c r="B25" s="115" t="s">
        <v>197</v>
      </c>
      <c r="C25" s="123" t="s">
        <v>147</v>
      </c>
      <c r="D25" s="125">
        <v>453780</v>
      </c>
      <c r="E25" s="119"/>
      <c r="F25" s="120"/>
      <c r="G25" s="122">
        <v>43797</v>
      </c>
      <c r="H25" s="122">
        <v>43839</v>
      </c>
      <c r="I25" s="56" t="s">
        <v>40</v>
      </c>
      <c r="J25" s="56" t="s">
        <v>60</v>
      </c>
      <c r="K25" s="91" t="s">
        <v>18</v>
      </c>
      <c r="L25" s="88" t="s">
        <v>95</v>
      </c>
      <c r="M25" s="88" t="s">
        <v>198</v>
      </c>
      <c r="N25" s="7"/>
      <c r="O25" s="7"/>
      <c r="P25" s="50"/>
      <c r="Q25" s="82" t="s">
        <v>195</v>
      </c>
    </row>
    <row r="26" spans="1:18" ht="70.5" customHeight="1" x14ac:dyDescent="0.25">
      <c r="A26" s="32">
        <v>1</v>
      </c>
      <c r="B26" s="69" t="s">
        <v>133</v>
      </c>
      <c r="C26" s="70" t="s">
        <v>132</v>
      </c>
      <c r="D26" s="133">
        <v>5142899.01</v>
      </c>
      <c r="E26" s="143">
        <f>457800+4115100</f>
        <v>4572900</v>
      </c>
      <c r="F26" s="99">
        <f>457800+4115100</f>
        <v>4572900</v>
      </c>
      <c r="G26" s="71">
        <v>43374</v>
      </c>
      <c r="H26" s="71">
        <v>43524</v>
      </c>
      <c r="I26" s="56" t="s">
        <v>13</v>
      </c>
      <c r="J26" s="12"/>
      <c r="K26" s="56" t="s">
        <v>21</v>
      </c>
      <c r="L26" s="12" t="s">
        <v>96</v>
      </c>
      <c r="M26" s="12"/>
      <c r="N26" s="7"/>
      <c r="O26" s="7"/>
      <c r="P26" s="50"/>
      <c r="Q26" s="82" t="s">
        <v>106</v>
      </c>
    </row>
    <row r="27" spans="1:18" ht="77.25" customHeight="1" x14ac:dyDescent="0.25">
      <c r="A27" s="13">
        <v>2</v>
      </c>
      <c r="B27" s="69" t="s">
        <v>134</v>
      </c>
      <c r="C27" s="70" t="s">
        <v>132</v>
      </c>
      <c r="D27" s="133">
        <v>581512.6</v>
      </c>
      <c r="E27" s="143">
        <v>532732</v>
      </c>
      <c r="F27" s="99">
        <v>532732</v>
      </c>
      <c r="G27" s="117">
        <v>43551</v>
      </c>
      <c r="H27" s="117">
        <v>43671</v>
      </c>
      <c r="I27" s="56" t="s">
        <v>13</v>
      </c>
      <c r="J27" s="12"/>
      <c r="K27" s="56" t="s">
        <v>21</v>
      </c>
      <c r="L27" s="100" t="s">
        <v>96</v>
      </c>
      <c r="M27" s="12"/>
      <c r="N27" s="7"/>
      <c r="O27" s="7"/>
      <c r="P27" s="50"/>
      <c r="Q27" s="82" t="s">
        <v>106</v>
      </c>
    </row>
    <row r="28" spans="1:18" ht="55.5" customHeight="1" x14ac:dyDescent="0.25">
      <c r="A28" s="32">
        <v>3</v>
      </c>
      <c r="B28" s="69" t="s">
        <v>135</v>
      </c>
      <c r="C28" s="72" t="s">
        <v>136</v>
      </c>
      <c r="D28" s="133">
        <v>33179</v>
      </c>
      <c r="E28" s="87">
        <v>8820</v>
      </c>
      <c r="F28" s="10">
        <v>8820</v>
      </c>
      <c r="G28" s="117">
        <v>43630</v>
      </c>
      <c r="H28" s="117">
        <v>43670</v>
      </c>
      <c r="I28" s="12" t="s">
        <v>79</v>
      </c>
      <c r="J28" s="12"/>
      <c r="K28" s="12" t="s">
        <v>21</v>
      </c>
      <c r="L28" s="12" t="s">
        <v>96</v>
      </c>
      <c r="M28" s="91"/>
      <c r="N28" s="7"/>
      <c r="O28" s="7"/>
      <c r="P28" s="50"/>
      <c r="Q28" s="82" t="s">
        <v>106</v>
      </c>
    </row>
    <row r="29" spans="1:18" ht="55.5" customHeight="1" x14ac:dyDescent="0.25">
      <c r="A29" s="13">
        <v>10</v>
      </c>
      <c r="B29" s="73" t="s">
        <v>137</v>
      </c>
      <c r="C29" s="74" t="s">
        <v>138</v>
      </c>
      <c r="D29" s="134">
        <v>20592</v>
      </c>
      <c r="E29" s="87"/>
      <c r="F29" s="10"/>
      <c r="G29" s="75">
        <v>43508</v>
      </c>
      <c r="H29" s="75">
        <v>43555</v>
      </c>
      <c r="I29" s="12" t="s">
        <v>79</v>
      </c>
      <c r="J29" s="12"/>
      <c r="K29" s="12" t="s">
        <v>32</v>
      </c>
      <c r="L29" s="12" t="s">
        <v>38</v>
      </c>
      <c r="M29" s="12"/>
      <c r="N29" s="7"/>
      <c r="O29" s="7"/>
      <c r="P29" s="50"/>
      <c r="Q29" s="82" t="s">
        <v>108</v>
      </c>
    </row>
    <row r="30" spans="1:18" ht="55.5" customHeight="1" x14ac:dyDescent="0.25">
      <c r="A30" s="32">
        <v>11</v>
      </c>
      <c r="B30" s="73" t="s">
        <v>139</v>
      </c>
      <c r="C30" s="74" t="s">
        <v>127</v>
      </c>
      <c r="D30" s="134">
        <v>7856.5</v>
      </c>
      <c r="E30" s="87"/>
      <c r="F30" s="10"/>
      <c r="G30" s="118">
        <v>43689</v>
      </c>
      <c r="H30" s="118">
        <v>43700</v>
      </c>
      <c r="I30" s="12" t="s">
        <v>40</v>
      </c>
      <c r="J30" s="12"/>
      <c r="K30" s="12" t="s">
        <v>32</v>
      </c>
      <c r="L30" s="12" t="s">
        <v>92</v>
      </c>
      <c r="M30" s="12"/>
      <c r="N30" s="7"/>
      <c r="O30" s="7"/>
      <c r="P30" s="50"/>
      <c r="Q30" s="82" t="s">
        <v>108</v>
      </c>
    </row>
    <row r="31" spans="1:18" ht="173.25" customHeight="1" x14ac:dyDescent="0.25">
      <c r="A31" s="32">
        <v>1</v>
      </c>
      <c r="B31" s="76" t="s">
        <v>140</v>
      </c>
      <c r="C31" s="77" t="s">
        <v>141</v>
      </c>
      <c r="D31" s="135">
        <v>140000</v>
      </c>
      <c r="E31" s="87"/>
      <c r="F31" s="10"/>
      <c r="G31" s="79">
        <v>43549</v>
      </c>
      <c r="H31" s="79">
        <v>43585</v>
      </c>
      <c r="I31" s="12" t="s">
        <v>17</v>
      </c>
      <c r="J31" s="12"/>
      <c r="K31" s="12" t="s">
        <v>27</v>
      </c>
      <c r="L31" s="12" t="s">
        <v>93</v>
      </c>
      <c r="M31" s="12"/>
      <c r="N31" s="7"/>
      <c r="O31" s="7"/>
      <c r="P31" s="50"/>
      <c r="Q31" s="82" t="s">
        <v>109</v>
      </c>
    </row>
    <row r="32" spans="1:18" ht="144" customHeight="1" x14ac:dyDescent="0.25">
      <c r="A32" s="32">
        <v>2</v>
      </c>
      <c r="B32" s="76" t="s">
        <v>142</v>
      </c>
      <c r="C32" s="78" t="s">
        <v>143</v>
      </c>
      <c r="D32" s="135">
        <v>71700</v>
      </c>
      <c r="E32" s="87"/>
      <c r="F32" s="10"/>
      <c r="G32" s="79">
        <v>43541</v>
      </c>
      <c r="H32" s="79">
        <v>43585</v>
      </c>
      <c r="I32" s="12" t="s">
        <v>17</v>
      </c>
      <c r="J32" s="12"/>
      <c r="K32" s="12" t="s">
        <v>27</v>
      </c>
      <c r="L32" s="12" t="s">
        <v>93</v>
      </c>
      <c r="M32" s="12"/>
      <c r="N32" s="7"/>
      <c r="O32" s="7"/>
      <c r="P32" s="50"/>
      <c r="Q32" s="82" t="s">
        <v>109</v>
      </c>
    </row>
    <row r="33" spans="1:17" ht="71.25" customHeight="1" x14ac:dyDescent="0.25">
      <c r="A33" s="32">
        <v>3</v>
      </c>
      <c r="B33" s="76" t="s">
        <v>144</v>
      </c>
      <c r="C33" s="78" t="s">
        <v>145</v>
      </c>
      <c r="D33" s="135">
        <v>72400</v>
      </c>
      <c r="E33" s="87"/>
      <c r="F33" s="10"/>
      <c r="G33" s="79">
        <v>43525</v>
      </c>
      <c r="H33" s="79">
        <v>43556</v>
      </c>
      <c r="I33" s="12" t="s">
        <v>79</v>
      </c>
      <c r="J33" s="12"/>
      <c r="K33" s="12" t="s">
        <v>27</v>
      </c>
      <c r="L33" s="12" t="s">
        <v>96</v>
      </c>
      <c r="M33" s="12"/>
      <c r="N33" s="7"/>
      <c r="O33" s="7"/>
      <c r="P33" s="50"/>
      <c r="Q33" s="82" t="s">
        <v>109</v>
      </c>
    </row>
    <row r="34" spans="1:17" ht="67.5" customHeight="1" x14ac:dyDescent="0.25">
      <c r="A34" s="32">
        <v>4</v>
      </c>
      <c r="B34" s="76" t="s">
        <v>146</v>
      </c>
      <c r="C34" s="78" t="s">
        <v>147</v>
      </c>
      <c r="D34" s="136">
        <v>3663.87</v>
      </c>
      <c r="E34" s="87"/>
      <c r="F34" s="10"/>
      <c r="G34" s="79">
        <v>43544</v>
      </c>
      <c r="H34" s="79">
        <v>43565</v>
      </c>
      <c r="I34" s="12" t="s">
        <v>79</v>
      </c>
      <c r="J34" s="12"/>
      <c r="K34" s="12" t="s">
        <v>27</v>
      </c>
      <c r="L34" s="12" t="s">
        <v>96</v>
      </c>
      <c r="M34" s="12"/>
      <c r="N34" s="7"/>
      <c r="O34" s="7"/>
      <c r="P34" s="50"/>
      <c r="Q34" s="82" t="s">
        <v>109</v>
      </c>
    </row>
    <row r="35" spans="1:17" ht="67.5" customHeight="1" x14ac:dyDescent="0.25">
      <c r="A35" s="32">
        <v>5</v>
      </c>
      <c r="B35" s="76" t="s">
        <v>148</v>
      </c>
      <c r="C35" s="78" t="s">
        <v>125</v>
      </c>
      <c r="D35" s="135">
        <v>133620</v>
      </c>
      <c r="E35" s="87"/>
      <c r="F35" s="10"/>
      <c r="G35" s="79">
        <v>43536</v>
      </c>
      <c r="H35" s="79">
        <v>43556</v>
      </c>
      <c r="I35" s="12" t="s">
        <v>40</v>
      </c>
      <c r="J35" s="12"/>
      <c r="K35" s="12" t="s">
        <v>27</v>
      </c>
      <c r="L35" s="12" t="s">
        <v>93</v>
      </c>
      <c r="M35" s="12"/>
      <c r="N35" s="7"/>
      <c r="O35" s="7"/>
      <c r="P35" s="50"/>
      <c r="Q35" s="82" t="s">
        <v>109</v>
      </c>
    </row>
    <row r="36" spans="1:17" ht="36" x14ac:dyDescent="0.25">
      <c r="A36" s="32">
        <v>6</v>
      </c>
      <c r="B36" s="76" t="s">
        <v>149</v>
      </c>
      <c r="C36" s="78" t="s">
        <v>150</v>
      </c>
      <c r="D36" s="135">
        <v>1600</v>
      </c>
      <c r="E36" s="49"/>
      <c r="F36" s="30"/>
      <c r="G36" s="79">
        <v>43539</v>
      </c>
      <c r="H36" s="79">
        <v>43570</v>
      </c>
      <c r="I36" s="12" t="s">
        <v>78</v>
      </c>
      <c r="J36" s="31"/>
      <c r="K36" s="12" t="s">
        <v>27</v>
      </c>
      <c r="L36" s="12" t="s">
        <v>96</v>
      </c>
      <c r="M36" s="31"/>
      <c r="N36" s="7"/>
      <c r="O36" s="7"/>
      <c r="P36" s="50"/>
      <c r="Q36" s="82" t="s">
        <v>109</v>
      </c>
    </row>
    <row r="37" spans="1:17" ht="53.25" customHeight="1" x14ac:dyDescent="0.25">
      <c r="A37" s="32">
        <v>7</v>
      </c>
      <c r="B37" s="76" t="s">
        <v>151</v>
      </c>
      <c r="C37" s="78" t="s">
        <v>152</v>
      </c>
      <c r="D37" s="135">
        <v>500000</v>
      </c>
      <c r="E37" s="49"/>
      <c r="F37" s="30"/>
      <c r="G37" s="79">
        <v>43529</v>
      </c>
      <c r="H37" s="79">
        <v>43585</v>
      </c>
      <c r="I37" s="31" t="s">
        <v>40</v>
      </c>
      <c r="J37" s="31"/>
      <c r="K37" s="12" t="s">
        <v>27</v>
      </c>
      <c r="L37" s="12" t="s">
        <v>93</v>
      </c>
      <c r="M37" s="48"/>
      <c r="N37" s="7"/>
      <c r="O37" s="7"/>
      <c r="P37" s="51"/>
      <c r="Q37" s="82" t="s">
        <v>109</v>
      </c>
    </row>
    <row r="38" spans="1:17" ht="47.25" customHeight="1" x14ac:dyDescent="0.25">
      <c r="A38" s="32">
        <v>8</v>
      </c>
      <c r="B38" s="76" t="s">
        <v>153</v>
      </c>
      <c r="C38" s="78" t="s">
        <v>154</v>
      </c>
      <c r="D38" s="135">
        <v>11700</v>
      </c>
      <c r="E38" s="87"/>
      <c r="F38" s="10"/>
      <c r="G38" s="79">
        <v>43531</v>
      </c>
      <c r="H38" s="79">
        <v>43562</v>
      </c>
      <c r="I38" s="12" t="s">
        <v>79</v>
      </c>
      <c r="J38" s="12"/>
      <c r="K38" s="12" t="s">
        <v>27</v>
      </c>
      <c r="L38" s="12" t="s">
        <v>95</v>
      </c>
      <c r="M38" s="12"/>
      <c r="N38" s="7"/>
      <c r="O38" s="19"/>
      <c r="P38" s="20"/>
      <c r="Q38" s="82" t="s">
        <v>109</v>
      </c>
    </row>
    <row r="39" spans="1:17" ht="52.5" customHeight="1" x14ac:dyDescent="0.25">
      <c r="A39" s="32">
        <v>9</v>
      </c>
      <c r="B39" s="76" t="s">
        <v>155</v>
      </c>
      <c r="C39" s="78" t="s">
        <v>156</v>
      </c>
      <c r="D39" s="135">
        <v>50000</v>
      </c>
      <c r="E39" s="87"/>
      <c r="F39" s="10"/>
      <c r="G39" s="79">
        <v>43534</v>
      </c>
      <c r="H39" s="79">
        <v>43575</v>
      </c>
      <c r="I39" s="12" t="s">
        <v>79</v>
      </c>
      <c r="J39" s="12"/>
      <c r="K39" s="12" t="s">
        <v>27</v>
      </c>
      <c r="L39" s="12" t="s">
        <v>94</v>
      </c>
      <c r="M39" s="12"/>
      <c r="N39" s="1"/>
      <c r="O39" s="23"/>
      <c r="P39" s="4"/>
      <c r="Q39" s="82" t="s">
        <v>109</v>
      </c>
    </row>
    <row r="40" spans="1:17" ht="28.5" customHeight="1" x14ac:dyDescent="0.25">
      <c r="A40" s="32">
        <v>10</v>
      </c>
      <c r="B40" s="76" t="s">
        <v>157</v>
      </c>
      <c r="C40" s="78" t="s">
        <v>158</v>
      </c>
      <c r="D40" s="136">
        <v>13454.57</v>
      </c>
      <c r="E40" s="87"/>
      <c r="F40" s="10"/>
      <c r="G40" s="79">
        <v>43557</v>
      </c>
      <c r="H40" s="79">
        <v>43575</v>
      </c>
      <c r="I40" s="12" t="s">
        <v>79</v>
      </c>
      <c r="J40" s="12"/>
      <c r="K40" s="12" t="s">
        <v>27</v>
      </c>
      <c r="L40" s="12" t="s">
        <v>93</v>
      </c>
      <c r="M40" s="12"/>
      <c r="N40" s="7"/>
      <c r="O40" s="19"/>
      <c r="P40" s="21"/>
      <c r="Q40" s="82" t="s">
        <v>109</v>
      </c>
    </row>
    <row r="41" spans="1:17" ht="27.75" customHeight="1" x14ac:dyDescent="0.25">
      <c r="A41" s="32">
        <v>11</v>
      </c>
      <c r="B41" s="76" t="s">
        <v>159</v>
      </c>
      <c r="C41" s="78" t="s">
        <v>160</v>
      </c>
      <c r="D41" s="136">
        <v>11022.68</v>
      </c>
      <c r="E41" s="127"/>
      <c r="F41" s="10"/>
      <c r="G41" s="79">
        <v>43556</v>
      </c>
      <c r="H41" s="79">
        <v>43585</v>
      </c>
      <c r="I41" s="12" t="s">
        <v>79</v>
      </c>
      <c r="J41" s="12"/>
      <c r="K41" s="12" t="s">
        <v>27</v>
      </c>
      <c r="L41" s="12" t="s">
        <v>93</v>
      </c>
      <c r="M41" s="12"/>
      <c r="N41" s="7"/>
      <c r="O41" s="7"/>
      <c r="Q41" s="82" t="s">
        <v>109</v>
      </c>
    </row>
    <row r="42" spans="1:17" ht="57.75" customHeight="1" x14ac:dyDescent="0.25">
      <c r="A42" s="32">
        <v>12</v>
      </c>
      <c r="B42" s="76" t="s">
        <v>161</v>
      </c>
      <c r="C42" s="78" t="s">
        <v>162</v>
      </c>
      <c r="D42" s="135">
        <v>900</v>
      </c>
      <c r="E42" s="127"/>
      <c r="F42" s="10"/>
      <c r="G42" s="79">
        <v>43560</v>
      </c>
      <c r="H42" s="79">
        <v>43570</v>
      </c>
      <c r="I42" s="12" t="s">
        <v>78</v>
      </c>
      <c r="J42" s="12"/>
      <c r="K42" s="12" t="s">
        <v>27</v>
      </c>
      <c r="L42" s="12" t="s">
        <v>93</v>
      </c>
      <c r="M42" s="12"/>
      <c r="N42" s="7"/>
      <c r="O42" s="7"/>
      <c r="Q42" s="82" t="s">
        <v>109</v>
      </c>
    </row>
    <row r="43" spans="1:17" ht="57.75" customHeight="1" x14ac:dyDescent="0.25">
      <c r="A43" s="32">
        <v>13</v>
      </c>
      <c r="B43" s="76" t="s">
        <v>163</v>
      </c>
      <c r="C43" s="78" t="s">
        <v>164</v>
      </c>
      <c r="D43" s="135">
        <v>600</v>
      </c>
      <c r="E43" s="127"/>
      <c r="F43" s="10"/>
      <c r="G43" s="79">
        <v>43561</v>
      </c>
      <c r="H43" s="79">
        <v>43571</v>
      </c>
      <c r="I43" s="12" t="s">
        <v>78</v>
      </c>
      <c r="J43" s="12"/>
      <c r="K43" s="12" t="s">
        <v>27</v>
      </c>
      <c r="L43" s="12" t="s">
        <v>93</v>
      </c>
      <c r="M43" s="12"/>
      <c r="N43" s="7"/>
      <c r="O43" s="7"/>
      <c r="Q43" s="82" t="s">
        <v>109</v>
      </c>
    </row>
    <row r="44" spans="1:17" ht="72" x14ac:dyDescent="0.25">
      <c r="A44" s="32">
        <v>14</v>
      </c>
      <c r="B44" s="76" t="s">
        <v>165</v>
      </c>
      <c r="C44" s="78" t="s">
        <v>166</v>
      </c>
      <c r="D44" s="135">
        <v>2000</v>
      </c>
      <c r="E44" s="127"/>
      <c r="F44" s="10"/>
      <c r="G44" s="79">
        <v>43562</v>
      </c>
      <c r="H44" s="79">
        <v>43572</v>
      </c>
      <c r="I44" s="12" t="s">
        <v>78</v>
      </c>
      <c r="J44" s="12"/>
      <c r="K44" s="12" t="s">
        <v>27</v>
      </c>
      <c r="L44" s="12" t="s">
        <v>93</v>
      </c>
      <c r="M44" s="12"/>
      <c r="N44" s="7"/>
      <c r="O44" s="7"/>
      <c r="Q44" s="82" t="s">
        <v>109</v>
      </c>
    </row>
    <row r="45" spans="1:17" ht="31.5" x14ac:dyDescent="0.25">
      <c r="A45" s="83">
        <v>1</v>
      </c>
      <c r="B45" s="55" t="s">
        <v>183</v>
      </c>
      <c r="C45" s="58" t="s">
        <v>127</v>
      </c>
      <c r="D45" s="125">
        <v>130000</v>
      </c>
      <c r="E45" s="125">
        <v>130000</v>
      </c>
      <c r="F45" s="104"/>
      <c r="G45" s="62">
        <v>43647</v>
      </c>
      <c r="H45" s="62">
        <v>43678</v>
      </c>
      <c r="I45" s="12" t="s">
        <v>79</v>
      </c>
      <c r="J45" s="106"/>
      <c r="K45" s="106" t="s">
        <v>19</v>
      </c>
      <c r="L45" s="12" t="s">
        <v>93</v>
      </c>
      <c r="M45" s="109" t="s">
        <v>189</v>
      </c>
      <c r="N45" s="107"/>
      <c r="O45" s="107"/>
      <c r="P45" s="89"/>
      <c r="Q45" s="108" t="s">
        <v>107</v>
      </c>
    </row>
    <row r="46" spans="1:17" ht="29.25" customHeight="1" x14ac:dyDescent="0.25">
      <c r="A46" s="83">
        <v>2</v>
      </c>
      <c r="B46" s="55" t="s">
        <v>184</v>
      </c>
      <c r="C46" s="60" t="s">
        <v>136</v>
      </c>
      <c r="D46" s="125">
        <v>42000</v>
      </c>
      <c r="E46" s="125">
        <v>42000</v>
      </c>
      <c r="F46" s="104">
        <v>21480</v>
      </c>
      <c r="G46" s="62">
        <v>43626</v>
      </c>
      <c r="H46" s="90">
        <v>43664</v>
      </c>
      <c r="I46" s="12" t="s">
        <v>79</v>
      </c>
      <c r="J46" s="106"/>
      <c r="K46" s="106" t="s">
        <v>19</v>
      </c>
      <c r="L46" s="12" t="s">
        <v>96</v>
      </c>
      <c r="M46" s="109"/>
      <c r="N46" s="107"/>
      <c r="O46" s="107"/>
      <c r="P46" s="89"/>
      <c r="Q46" s="108" t="s">
        <v>107</v>
      </c>
    </row>
    <row r="47" spans="1:17" ht="42.75" customHeight="1" x14ac:dyDescent="0.25">
      <c r="A47" s="83">
        <v>3</v>
      </c>
      <c r="B47" s="55" t="s">
        <v>185</v>
      </c>
      <c r="C47" s="56" t="s">
        <v>186</v>
      </c>
      <c r="D47" s="130">
        <v>22900</v>
      </c>
      <c r="E47" s="130">
        <v>22900</v>
      </c>
      <c r="F47" s="104">
        <v>19804</v>
      </c>
      <c r="G47" s="62">
        <v>43631</v>
      </c>
      <c r="H47" s="90">
        <v>43636</v>
      </c>
      <c r="I47" s="12" t="s">
        <v>79</v>
      </c>
      <c r="J47" s="106"/>
      <c r="K47" s="106" t="s">
        <v>19</v>
      </c>
      <c r="L47" s="12" t="s">
        <v>96</v>
      </c>
      <c r="M47" s="109"/>
      <c r="N47" s="107"/>
      <c r="O47" s="107"/>
      <c r="P47" s="89"/>
      <c r="Q47" s="108" t="s">
        <v>107</v>
      </c>
    </row>
    <row r="48" spans="1:17" ht="31.5" x14ac:dyDescent="0.25">
      <c r="A48" s="83">
        <v>4</v>
      </c>
      <c r="B48" s="55" t="s">
        <v>187</v>
      </c>
      <c r="C48" s="56" t="s">
        <v>188</v>
      </c>
      <c r="D48" s="130">
        <v>55000</v>
      </c>
      <c r="E48" s="130">
        <v>55000</v>
      </c>
      <c r="F48" s="104"/>
      <c r="G48" s="62">
        <v>43628</v>
      </c>
      <c r="H48" s="62">
        <v>43658</v>
      </c>
      <c r="I48" s="12" t="s">
        <v>79</v>
      </c>
      <c r="J48" s="106"/>
      <c r="K48" s="106" t="s">
        <v>19</v>
      </c>
      <c r="L48" s="12" t="s">
        <v>93</v>
      </c>
      <c r="M48" s="109" t="s">
        <v>189</v>
      </c>
      <c r="N48" s="107"/>
      <c r="O48" s="107"/>
      <c r="P48" s="89"/>
      <c r="Q48" s="108" t="s">
        <v>107</v>
      </c>
    </row>
    <row r="49" spans="1:17" ht="18.75" x14ac:dyDescent="0.25">
      <c r="A49" s="101"/>
      <c r="B49" s="102"/>
      <c r="C49" s="103"/>
      <c r="D49" s="137"/>
      <c r="E49" s="144"/>
      <c r="F49" s="104"/>
      <c r="G49" s="105"/>
      <c r="H49" s="105"/>
      <c r="I49" s="106"/>
      <c r="J49" s="106"/>
      <c r="K49" s="106"/>
      <c r="L49" s="106"/>
      <c r="M49" s="106"/>
      <c r="N49" s="107"/>
      <c r="O49" s="107"/>
      <c r="P49" s="89"/>
      <c r="Q49" s="108"/>
    </row>
    <row r="50" spans="1:17" ht="18.75" x14ac:dyDescent="0.25">
      <c r="A50" s="101"/>
      <c r="B50" s="102"/>
      <c r="C50" s="103"/>
      <c r="D50" s="137"/>
      <c r="E50" s="144"/>
      <c r="F50" s="104"/>
      <c r="G50" s="105"/>
      <c r="H50" s="105"/>
      <c r="I50" s="106"/>
      <c r="J50" s="106"/>
      <c r="K50" s="106"/>
      <c r="L50" s="106"/>
      <c r="M50" s="106"/>
      <c r="N50" s="107"/>
      <c r="O50" s="107"/>
      <c r="P50" s="89"/>
      <c r="Q50" s="108"/>
    </row>
    <row r="51" spans="1:17" ht="24.75" customHeight="1" x14ac:dyDescent="0.25">
      <c r="A51" s="17" t="s">
        <v>52</v>
      </c>
      <c r="B51" s="15"/>
      <c r="C51" s="17"/>
      <c r="D51" s="138" t="e">
        <f>SUBTOTAL(109,#REF!)</f>
        <v>#REF!</v>
      </c>
      <c r="E51" s="110">
        <f>SUBTOTAL(109,Tabel_Proiecte[[Valoarea estimată  pentru 2021 lei fără TVA ]])</f>
        <v>5409352</v>
      </c>
      <c r="F51" s="110"/>
      <c r="G51" s="17"/>
      <c r="H51" s="17"/>
      <c r="I51" s="19"/>
      <c r="J51" s="19"/>
      <c r="K51" s="19"/>
      <c r="L51" s="19"/>
      <c r="M51" s="19"/>
      <c r="N51" s="19"/>
      <c r="O51" s="19"/>
      <c r="Q51" s="113"/>
    </row>
    <row r="52" spans="1:17" x14ac:dyDescent="0.25">
      <c r="A52" s="17"/>
      <c r="B52" s="199" t="s">
        <v>55</v>
      </c>
      <c r="C52" s="199"/>
      <c r="D52" s="199"/>
      <c r="E52" s="17"/>
      <c r="F52" s="17"/>
      <c r="G52" s="18"/>
      <c r="H52" s="18"/>
      <c r="I52" s="19"/>
      <c r="J52" s="19"/>
      <c r="K52" s="200" t="s">
        <v>42</v>
      </c>
      <c r="L52" s="200"/>
      <c r="M52" s="200"/>
    </row>
    <row r="53" spans="1:17" ht="15" customHeight="1" x14ac:dyDescent="0.25">
      <c r="B53" s="199" t="s">
        <v>58</v>
      </c>
      <c r="C53" s="199"/>
      <c r="D53" s="199"/>
      <c r="E53" s="17"/>
      <c r="F53" s="17"/>
      <c r="G53" s="17"/>
      <c r="H53" s="17"/>
      <c r="I53" s="19"/>
      <c r="J53" s="19"/>
      <c r="K53" s="200" t="s">
        <v>99</v>
      </c>
      <c r="L53" s="200"/>
      <c r="M53" s="200"/>
    </row>
    <row r="54" spans="1:17" ht="15" customHeight="1" x14ac:dyDescent="0.25">
      <c r="B54" s="199" t="s">
        <v>43</v>
      </c>
      <c r="C54" s="199"/>
      <c r="D54" s="199"/>
      <c r="E54" s="17"/>
      <c r="F54" s="17"/>
      <c r="G54" s="17"/>
      <c r="H54" s="17"/>
      <c r="I54" s="19"/>
      <c r="J54" s="19"/>
      <c r="K54" s="201" t="s">
        <v>100</v>
      </c>
      <c r="L54" s="201"/>
      <c r="M54" s="201"/>
    </row>
    <row r="55" spans="1:17" ht="15" customHeight="1" x14ac:dyDescent="0.25">
      <c r="B55" s="19"/>
      <c r="C55" s="19"/>
      <c r="D55" s="139"/>
      <c r="E55" s="17"/>
      <c r="F55" s="17"/>
      <c r="G55" s="17"/>
      <c r="H55" s="17"/>
      <c r="I55" s="19"/>
      <c r="J55" s="19"/>
      <c r="K55" s="17"/>
      <c r="L55" s="17"/>
      <c r="M55" s="17"/>
    </row>
    <row r="56" spans="1:17" ht="15" customHeight="1" x14ac:dyDescent="0.25">
      <c r="B56" s="19"/>
      <c r="C56" s="19"/>
      <c r="D56" s="139"/>
      <c r="E56" s="17"/>
      <c r="F56" s="17"/>
      <c r="G56" s="17"/>
      <c r="H56" s="17"/>
      <c r="I56" s="19"/>
      <c r="J56" s="19"/>
      <c r="K56" s="17"/>
      <c r="L56" s="17"/>
      <c r="M56" s="17"/>
    </row>
    <row r="57" spans="1:17" ht="15" customHeight="1" x14ac:dyDescent="0.25">
      <c r="B57" s="19"/>
      <c r="C57" s="19"/>
      <c r="D57" s="139"/>
      <c r="E57" s="17"/>
      <c r="F57" s="17"/>
      <c r="G57" s="17"/>
      <c r="H57" s="17"/>
      <c r="I57" s="19"/>
      <c r="J57" s="19"/>
      <c r="K57" s="17"/>
      <c r="L57" s="17"/>
      <c r="M57" s="17"/>
    </row>
    <row r="58" spans="1:17" ht="15" customHeight="1" x14ac:dyDescent="0.25">
      <c r="B58" s="199" t="s">
        <v>63</v>
      </c>
      <c r="C58" s="199"/>
      <c r="D58" s="199"/>
      <c r="E58" s="17"/>
      <c r="F58" s="17"/>
      <c r="G58" s="17"/>
      <c r="H58" s="17"/>
      <c r="I58" s="19"/>
      <c r="J58" s="19"/>
      <c r="K58" s="199" t="s">
        <v>63</v>
      </c>
      <c r="L58" s="199"/>
      <c r="M58" s="199"/>
    </row>
    <row r="59" spans="1:17" x14ac:dyDescent="0.25">
      <c r="B59" s="199" t="s">
        <v>65</v>
      </c>
      <c r="C59" s="199"/>
      <c r="D59" s="199"/>
      <c r="E59" s="17"/>
      <c r="F59" s="17"/>
      <c r="G59" s="17"/>
      <c r="H59" s="17"/>
      <c r="I59" s="19"/>
      <c r="J59" s="19"/>
      <c r="K59" s="203" t="s">
        <v>101</v>
      </c>
      <c r="L59" s="203"/>
      <c r="M59" s="203"/>
    </row>
    <row r="60" spans="1:17" x14ac:dyDescent="0.25">
      <c r="B60" s="19"/>
      <c r="C60" s="19"/>
      <c r="D60" s="139"/>
      <c r="E60" s="17"/>
      <c r="F60" s="17"/>
      <c r="G60" s="17"/>
      <c r="H60" s="17"/>
      <c r="I60" s="19"/>
      <c r="J60" s="19"/>
      <c r="K60" s="19"/>
      <c r="L60" s="19"/>
      <c r="M60" s="19"/>
    </row>
    <row r="61" spans="1:17" x14ac:dyDescent="0.25">
      <c r="B61" s="19"/>
      <c r="C61" s="19"/>
      <c r="D61" s="139"/>
      <c r="E61" s="17"/>
      <c r="F61" s="17"/>
      <c r="G61" s="17"/>
      <c r="H61" s="17"/>
      <c r="I61" s="19"/>
      <c r="J61" s="19"/>
      <c r="K61" s="19"/>
      <c r="L61" s="19"/>
      <c r="M61" s="19"/>
    </row>
    <row r="62" spans="1:17" x14ac:dyDescent="0.25">
      <c r="B62" s="15"/>
      <c r="C62" s="17"/>
      <c r="D62" s="140"/>
      <c r="E62" s="17"/>
      <c r="F62" s="17"/>
      <c r="G62" s="17"/>
      <c r="H62" s="17"/>
      <c r="I62" s="19"/>
      <c r="J62" s="19"/>
      <c r="K62" s="19"/>
      <c r="L62" s="19"/>
      <c r="M62" s="17"/>
    </row>
    <row r="63" spans="1:17" x14ac:dyDescent="0.25">
      <c r="B63" s="202" t="s">
        <v>44</v>
      </c>
      <c r="C63" s="202"/>
      <c r="D63" s="202"/>
      <c r="E63" s="17"/>
      <c r="F63" s="17"/>
      <c r="G63" s="17"/>
      <c r="H63" s="17"/>
      <c r="I63" s="19"/>
      <c r="J63" s="19"/>
      <c r="K63" s="19"/>
      <c r="L63" s="19"/>
      <c r="M63" s="17"/>
    </row>
    <row r="64" spans="1:17" x14ac:dyDescent="0.25">
      <c r="B64" s="202" t="s">
        <v>64</v>
      </c>
      <c r="C64" s="202"/>
      <c r="D64" s="202"/>
      <c r="E64" s="17"/>
      <c r="F64" s="17"/>
      <c r="G64" s="17"/>
      <c r="H64" s="17"/>
      <c r="I64" s="19"/>
      <c r="J64" s="19"/>
      <c r="K64" s="19"/>
      <c r="L64" s="19"/>
      <c r="M64" s="17"/>
    </row>
    <row r="65" spans="2:13" x14ac:dyDescent="0.25">
      <c r="B65" s="202" t="s">
        <v>45</v>
      </c>
      <c r="C65" s="202"/>
      <c r="D65" s="202"/>
      <c r="E65" s="17"/>
      <c r="F65" s="17"/>
      <c r="G65" s="17"/>
      <c r="H65" s="17"/>
      <c r="I65" s="19"/>
      <c r="J65" s="19"/>
      <c r="K65" s="19"/>
      <c r="L65" s="19"/>
      <c r="M65" s="17"/>
    </row>
    <row r="66" spans="2:13" x14ac:dyDescent="0.25">
      <c r="B66" s="15"/>
      <c r="C66" s="17"/>
      <c r="D66" s="140"/>
      <c r="E66" s="17"/>
      <c r="F66" s="17"/>
      <c r="G66" s="17"/>
      <c r="H66" s="17"/>
      <c r="I66" s="19"/>
      <c r="J66" s="19"/>
      <c r="K66" s="19"/>
      <c r="L66" s="19"/>
      <c r="M66" s="17"/>
    </row>
    <row r="67" spans="2:13" x14ac:dyDescent="0.25">
      <c r="B67" s="15"/>
      <c r="C67" s="17"/>
      <c r="D67" s="140"/>
      <c r="E67" s="17"/>
      <c r="F67" s="17"/>
      <c r="G67" s="17"/>
      <c r="H67" s="17"/>
      <c r="I67" s="19"/>
      <c r="J67" s="19"/>
      <c r="K67" s="19"/>
      <c r="L67" s="19"/>
      <c r="M67" s="17"/>
    </row>
    <row r="68" spans="2:13" x14ac:dyDescent="0.25">
      <c r="B68" s="15"/>
      <c r="C68" s="17"/>
      <c r="D68" s="140"/>
      <c r="E68" s="17"/>
      <c r="F68" s="17"/>
      <c r="G68" s="17"/>
      <c r="H68" s="17"/>
      <c r="I68" s="19"/>
      <c r="J68" s="19"/>
      <c r="K68" s="19"/>
      <c r="L68" s="19"/>
      <c r="M68" s="17"/>
    </row>
    <row r="69" spans="2:13" x14ac:dyDescent="0.25">
      <c r="B69" s="15"/>
      <c r="C69" s="17"/>
      <c r="D69" s="140"/>
      <c r="E69" s="17"/>
      <c r="F69" s="17"/>
      <c r="G69" s="17"/>
      <c r="H69" s="17"/>
      <c r="I69" s="19"/>
      <c r="J69" s="19"/>
      <c r="K69" s="19"/>
      <c r="L69" s="19"/>
      <c r="M69" s="17"/>
    </row>
  </sheetData>
  <sheetProtection sort="0" autoFilter="0" pivotTables="0"/>
  <mergeCells count="19">
    <mergeCell ref="B65:D65"/>
    <mergeCell ref="B58:D58"/>
    <mergeCell ref="K58:M58"/>
    <mergeCell ref="B59:D59"/>
    <mergeCell ref="K59:M59"/>
    <mergeCell ref="B63:D63"/>
    <mergeCell ref="B64:D64"/>
    <mergeCell ref="B52:D52"/>
    <mergeCell ref="K52:M52"/>
    <mergeCell ref="B53:D53"/>
    <mergeCell ref="K53:M53"/>
    <mergeCell ref="B54:D54"/>
    <mergeCell ref="K54:M54"/>
    <mergeCell ref="A6:M6"/>
    <mergeCell ref="I1:M1"/>
    <mergeCell ref="I2:M2"/>
    <mergeCell ref="I3:M3"/>
    <mergeCell ref="A4:M4"/>
    <mergeCell ref="A5:M5"/>
  </mergeCells>
  <dataValidations count="7">
    <dataValidation type="list" allowBlank="1" showInputMessage="1" showErrorMessage="1" sqref="J9:J50" xr:uid="{00000000-0002-0000-0300-000000000000}">
      <formula1>mod_derulare</formula1>
    </dataValidation>
    <dataValidation type="list" allowBlank="1" showInputMessage="1" showErrorMessage="1" sqref="K9:K50" xr:uid="{00000000-0002-0000-0300-000001000000}">
      <formula1>responsabil_achiz</formula1>
    </dataValidation>
    <dataValidation type="list" allowBlank="1" showInputMessage="1" showErrorMessage="1" sqref="I9:I50" xr:uid="{00000000-0002-0000-0300-000002000000}">
      <formula1>tip_procedura</formula1>
    </dataValidation>
    <dataValidation type="list" allowBlank="1" showInputMessage="1" showErrorMessage="1" sqref="N9:O50" xr:uid="{00000000-0002-0000-0300-000003000000}">
      <formula1>"DA, NU"</formula1>
    </dataValidation>
    <dataValidation type="list" allowBlank="1" showInputMessage="1" showErrorMessage="1" sqref="P9:P50" xr:uid="{00000000-0002-0000-0300-000004000000}">
      <formula1>art_buget</formula1>
    </dataValidation>
    <dataValidation type="list" allowBlank="1" showInputMessage="1" showErrorMessage="1" sqref="L9:L50" xr:uid="{00000000-0002-0000-0300-000005000000}">
      <formula1>status_achiz</formula1>
    </dataValidation>
    <dataValidation type="list" allowBlank="1" showInputMessage="1" showErrorMessage="1" sqref="Q9:Q50" xr:uid="{00000000-0002-0000-0300-000006000000}">
      <formula1>Proiecte</formula1>
    </dataValidation>
  </dataValidations>
  <pageMargins left="0.7" right="0.7" top="0.75" bottom="0.75" header="0.3" footer="0.3"/>
  <pageSetup paperSize="9" scale="16" orientation="landscape" r:id="rId1"/>
  <headerFooter>
    <oddFooter>&amp;RPag. &amp;P/&amp;N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O25"/>
  <sheetViews>
    <sheetView workbookViewId="0">
      <selection activeCell="B15" sqref="B15"/>
    </sheetView>
  </sheetViews>
  <sheetFormatPr defaultRowHeight="15" x14ac:dyDescent="0.25"/>
  <cols>
    <col min="1" max="1" width="14" customWidth="1"/>
    <col min="2" max="2" width="46.7109375" bestFit="1" customWidth="1"/>
    <col min="3" max="3" width="20.140625" bestFit="1" customWidth="1"/>
    <col min="4" max="4" width="14.28515625" bestFit="1" customWidth="1"/>
    <col min="5" max="5" width="10.5703125" bestFit="1" customWidth="1"/>
    <col min="6" max="6" width="13.28515625" bestFit="1" customWidth="1"/>
    <col min="7" max="7" width="46.7109375" bestFit="1" customWidth="1"/>
    <col min="8" max="8" width="9.5703125" bestFit="1" customWidth="1"/>
    <col min="9" max="9" width="47.7109375" bestFit="1" customWidth="1"/>
    <col min="10" max="10" width="11.5703125" bestFit="1" customWidth="1"/>
    <col min="11" max="11" width="10.5703125" bestFit="1" customWidth="1"/>
    <col min="12" max="12" width="9.5703125" bestFit="1" customWidth="1"/>
    <col min="13" max="14" width="51.7109375" bestFit="1" customWidth="1"/>
    <col min="15" max="16" width="52.7109375" bestFit="1" customWidth="1"/>
    <col min="17" max="76" width="48.140625" bestFit="1" customWidth="1"/>
    <col min="77" max="77" width="53.140625" bestFit="1" customWidth="1"/>
    <col min="78" max="78" width="51.7109375" bestFit="1" customWidth="1"/>
  </cols>
  <sheetData>
    <row r="1" spans="1:15" x14ac:dyDescent="0.25">
      <c r="A1" s="24" t="s">
        <v>211</v>
      </c>
    </row>
    <row r="2" spans="1:15" x14ac:dyDescent="0.25">
      <c r="A2" s="5" t="s">
        <v>53</v>
      </c>
      <c r="B2" t="s" vm="4">
        <v>73</v>
      </c>
      <c r="C2" s="3" t="s">
        <v>75</v>
      </c>
      <c r="D2" s="22">
        <f>(GETPIVOTDATA("[Measures].[Sum of Valoarea estimată  pentru 2020 lei fără TVA]",$A$4)+GETPIVOTDATA("[Measures].[Sum of Valoarea estimată  pentru 2020 lei fără TVA 2]",$A$4)+GETPIVOTDATA("[Measures].[Sum of Valoarea estimată  pentru 2020 lei fără TVA 3]",$A$4))*1.19</f>
        <v>75473209.784349993</v>
      </c>
    </row>
    <row r="4" spans="1:15" x14ac:dyDescent="0.25">
      <c r="B4" s="5" t="s">
        <v>81</v>
      </c>
    </row>
    <row r="5" spans="1:15" x14ac:dyDescent="0.25">
      <c r="B5" t="s">
        <v>201</v>
      </c>
      <c r="G5" t="s">
        <v>201</v>
      </c>
      <c r="I5" t="s">
        <v>202</v>
      </c>
      <c r="M5" t="s">
        <v>207</v>
      </c>
      <c r="N5" t="s">
        <v>207</v>
      </c>
      <c r="O5" t="s">
        <v>208</v>
      </c>
    </row>
    <row r="6" spans="1:15" x14ac:dyDescent="0.25">
      <c r="A6" s="5" t="s">
        <v>51</v>
      </c>
      <c r="B6" t="s">
        <v>203</v>
      </c>
      <c r="C6" t="s">
        <v>204</v>
      </c>
      <c r="D6" t="s">
        <v>205</v>
      </c>
      <c r="E6" t="s">
        <v>206</v>
      </c>
      <c r="F6" t="s">
        <v>210</v>
      </c>
      <c r="G6" t="s">
        <v>203</v>
      </c>
      <c r="H6" t="s">
        <v>205</v>
      </c>
      <c r="I6" t="s">
        <v>203</v>
      </c>
      <c r="J6" t="s">
        <v>204</v>
      </c>
      <c r="K6" t="s">
        <v>205</v>
      </c>
      <c r="L6" t="s">
        <v>206</v>
      </c>
    </row>
    <row r="7" spans="1:15" x14ac:dyDescent="0.25">
      <c r="A7" s="2" t="s">
        <v>16</v>
      </c>
      <c r="B7" s="6"/>
      <c r="C7" s="6"/>
      <c r="D7" s="6"/>
      <c r="E7" s="6"/>
      <c r="F7" s="6"/>
      <c r="G7" s="6"/>
      <c r="H7" s="6"/>
      <c r="I7" s="6">
        <v>18500</v>
      </c>
      <c r="J7" s="6"/>
      <c r="K7" s="6"/>
      <c r="L7" s="6"/>
      <c r="M7" s="6"/>
      <c r="N7" s="6"/>
      <c r="O7" s="6">
        <v>18500</v>
      </c>
    </row>
    <row r="8" spans="1:15" x14ac:dyDescent="0.25">
      <c r="A8" s="2" t="s">
        <v>26</v>
      </c>
      <c r="B8" s="6"/>
      <c r="C8" s="6">
        <v>274539.41000000003</v>
      </c>
      <c r="D8" s="6"/>
      <c r="E8" s="6"/>
      <c r="F8" s="6"/>
      <c r="G8" s="6"/>
      <c r="H8" s="6"/>
      <c r="I8" s="6">
        <v>16315.96</v>
      </c>
      <c r="J8" s="6"/>
      <c r="K8" s="6"/>
      <c r="L8" s="6"/>
      <c r="M8" s="6">
        <v>274539.41000000003</v>
      </c>
      <c r="N8" s="6"/>
      <c r="O8" s="6">
        <v>16315.96</v>
      </c>
    </row>
    <row r="9" spans="1:15" x14ac:dyDescent="0.25">
      <c r="A9" s="2" t="s">
        <v>25</v>
      </c>
      <c r="B9" s="6">
        <v>279222.3</v>
      </c>
      <c r="C9" s="6"/>
      <c r="D9" s="6">
        <v>440000</v>
      </c>
      <c r="E9" s="6"/>
      <c r="F9" s="6"/>
      <c r="G9" s="6"/>
      <c r="H9" s="6"/>
      <c r="I9" s="6"/>
      <c r="J9" s="6"/>
      <c r="K9" s="6"/>
      <c r="L9" s="6"/>
      <c r="M9" s="6">
        <v>719222.3</v>
      </c>
      <c r="N9" s="6"/>
      <c r="O9" s="6"/>
    </row>
    <row r="10" spans="1:15" x14ac:dyDescent="0.25">
      <c r="A10" s="2" t="s">
        <v>31</v>
      </c>
      <c r="B10" s="6"/>
      <c r="C10" s="6"/>
      <c r="D10" s="6"/>
      <c r="E10" s="6"/>
      <c r="F10" s="6"/>
      <c r="G10" s="6"/>
      <c r="H10" s="6">
        <v>7000</v>
      </c>
      <c r="I10" s="6"/>
      <c r="J10" s="6"/>
      <c r="K10" s="6"/>
      <c r="L10" s="6"/>
      <c r="M10" s="6"/>
      <c r="N10" s="6">
        <v>7000</v>
      </c>
      <c r="O10" s="6"/>
    </row>
    <row r="11" spans="1:15" x14ac:dyDescent="0.25">
      <c r="A11" s="2" t="s">
        <v>54</v>
      </c>
      <c r="B11" s="6"/>
      <c r="C11" s="6"/>
      <c r="D11" s="6"/>
      <c r="E11" s="6">
        <v>26665</v>
      </c>
      <c r="F11" s="6"/>
      <c r="G11" s="6"/>
      <c r="H11" s="6"/>
      <c r="I11" s="6">
        <v>1008.4</v>
      </c>
      <c r="J11" s="6"/>
      <c r="K11" s="6"/>
      <c r="L11" s="6"/>
      <c r="M11" s="6">
        <v>26665</v>
      </c>
      <c r="N11" s="6"/>
      <c r="O11" s="6">
        <v>1008.4</v>
      </c>
    </row>
    <row r="12" spans="1:15" x14ac:dyDescent="0.25">
      <c r="A12" s="2" t="s">
        <v>29</v>
      </c>
      <c r="B12" s="6">
        <v>5000000</v>
      </c>
      <c r="C12" s="6"/>
      <c r="D12" s="6"/>
      <c r="E12" s="6"/>
      <c r="F12" s="6"/>
      <c r="G12" s="6"/>
      <c r="H12" s="6"/>
      <c r="I12" s="6">
        <v>54078.15</v>
      </c>
      <c r="J12" s="6"/>
      <c r="K12" s="6"/>
      <c r="L12" s="6"/>
      <c r="M12" s="6">
        <v>5000000</v>
      </c>
      <c r="N12" s="6"/>
      <c r="O12" s="6">
        <v>54078.15</v>
      </c>
    </row>
    <row r="13" spans="1:15" x14ac:dyDescent="0.25">
      <c r="A13" s="2" t="s">
        <v>20</v>
      </c>
      <c r="B13" s="6"/>
      <c r="C13" s="6">
        <v>134944</v>
      </c>
      <c r="D13" s="6"/>
      <c r="E13" s="6"/>
      <c r="F13" s="6"/>
      <c r="G13" s="6">
        <v>1290000</v>
      </c>
      <c r="H13" s="6"/>
      <c r="I13" s="6">
        <v>64681.17</v>
      </c>
      <c r="J13" s="6">
        <v>79884</v>
      </c>
      <c r="K13" s="6">
        <v>16300</v>
      </c>
      <c r="L13" s="6">
        <v>7677</v>
      </c>
      <c r="M13" s="6">
        <v>134944</v>
      </c>
      <c r="N13" s="6">
        <v>1290000</v>
      </c>
      <c r="O13" s="6">
        <v>168542.16999999998</v>
      </c>
    </row>
    <row r="14" spans="1:15" x14ac:dyDescent="0.25">
      <c r="A14" s="2" t="s">
        <v>41</v>
      </c>
      <c r="B14" s="6"/>
      <c r="C14" s="6"/>
      <c r="D14" s="6"/>
      <c r="E14" s="6"/>
      <c r="F14" s="6"/>
      <c r="G14" s="6"/>
      <c r="H14" s="6"/>
      <c r="I14" s="6">
        <v>9474</v>
      </c>
      <c r="J14" s="6"/>
      <c r="K14" s="6"/>
      <c r="L14" s="6"/>
      <c r="M14" s="6"/>
      <c r="N14" s="6"/>
      <c r="O14" s="6">
        <v>9474</v>
      </c>
    </row>
    <row r="15" spans="1:15" x14ac:dyDescent="0.25">
      <c r="A15" s="2" t="s">
        <v>35</v>
      </c>
      <c r="B15" s="6"/>
      <c r="C15" s="6"/>
      <c r="D15" s="6"/>
      <c r="E15" s="6"/>
      <c r="F15" s="6"/>
      <c r="G15" s="6"/>
      <c r="H15" s="6"/>
      <c r="I15" s="6">
        <v>8935</v>
      </c>
      <c r="J15" s="6"/>
      <c r="K15" s="6"/>
      <c r="L15" s="6"/>
      <c r="M15" s="6"/>
      <c r="N15" s="6"/>
      <c r="O15" s="6">
        <v>8935</v>
      </c>
    </row>
    <row r="16" spans="1:15" x14ac:dyDescent="0.25">
      <c r="A16" s="2" t="s">
        <v>23</v>
      </c>
      <c r="B16" s="6"/>
      <c r="C16" s="6"/>
      <c r="D16" s="6"/>
      <c r="E16" s="6">
        <v>62500</v>
      </c>
      <c r="F16" s="6"/>
      <c r="G16" s="6"/>
      <c r="H16" s="6"/>
      <c r="I16" s="6"/>
      <c r="J16" s="6"/>
      <c r="K16" s="6"/>
      <c r="L16" s="6"/>
      <c r="M16" s="6">
        <v>62500</v>
      </c>
      <c r="N16" s="6"/>
      <c r="O16" s="6"/>
    </row>
    <row r="17" spans="1:15" x14ac:dyDescent="0.25">
      <c r="A17" s="2" t="s">
        <v>34</v>
      </c>
      <c r="B17" s="6"/>
      <c r="C17" s="6"/>
      <c r="D17" s="6"/>
      <c r="E17" s="6"/>
      <c r="F17" s="6"/>
      <c r="G17" s="6"/>
      <c r="H17" s="6"/>
      <c r="I17" s="6">
        <v>21891.8</v>
      </c>
      <c r="J17" s="6">
        <v>49963.934999999998</v>
      </c>
      <c r="K17" s="6"/>
      <c r="L17" s="6"/>
      <c r="M17" s="6"/>
      <c r="N17" s="6"/>
      <c r="O17" s="6">
        <v>71855.735000000001</v>
      </c>
    </row>
    <row r="18" spans="1:15" x14ac:dyDescent="0.25">
      <c r="A18" s="2" t="s">
        <v>37</v>
      </c>
      <c r="B18" s="6"/>
      <c r="C18" s="6"/>
      <c r="D18" s="6"/>
      <c r="E18" s="6"/>
      <c r="F18" s="6"/>
      <c r="G18" s="6"/>
      <c r="H18" s="6"/>
      <c r="I18" s="6">
        <v>89619</v>
      </c>
      <c r="J18" s="6"/>
      <c r="K18" s="6"/>
      <c r="L18" s="6"/>
      <c r="M18" s="6"/>
      <c r="N18" s="6"/>
      <c r="O18" s="6">
        <v>89619</v>
      </c>
    </row>
    <row r="19" spans="1:15" x14ac:dyDescent="0.25">
      <c r="A19" s="2" t="s">
        <v>36</v>
      </c>
      <c r="B19" s="6"/>
      <c r="C19" s="6"/>
      <c r="D19" s="6"/>
      <c r="E19" s="6"/>
      <c r="F19" s="6"/>
      <c r="G19" s="6"/>
      <c r="H19" s="6"/>
      <c r="I19" s="6">
        <v>40500</v>
      </c>
      <c r="J19" s="6"/>
      <c r="K19" s="6"/>
      <c r="L19" s="6"/>
      <c r="M19" s="6"/>
      <c r="N19" s="6"/>
      <c r="O19" s="6">
        <v>40500</v>
      </c>
    </row>
    <row r="20" spans="1:15" x14ac:dyDescent="0.25">
      <c r="A20" s="2" t="s">
        <v>39</v>
      </c>
      <c r="B20" s="6"/>
      <c r="C20" s="6"/>
      <c r="D20" s="6"/>
      <c r="E20" s="6"/>
      <c r="F20" s="6"/>
      <c r="G20" s="6">
        <v>31211</v>
      </c>
      <c r="H20" s="6"/>
      <c r="I20" s="6"/>
      <c r="J20" s="6"/>
      <c r="K20" s="6"/>
      <c r="L20" s="6"/>
      <c r="M20" s="6"/>
      <c r="N20" s="6">
        <v>31211</v>
      </c>
      <c r="O20" s="6"/>
    </row>
    <row r="21" spans="1:15" x14ac:dyDescent="0.25">
      <c r="A21" s="2" t="s">
        <v>22</v>
      </c>
      <c r="B21" s="6"/>
      <c r="C21" s="6"/>
      <c r="D21" s="6"/>
      <c r="E21" s="6"/>
      <c r="F21" s="6"/>
      <c r="G21" s="6">
        <v>4065.55</v>
      </c>
      <c r="H21" s="6"/>
      <c r="I21" s="6">
        <v>2546.2199999999998</v>
      </c>
      <c r="J21" s="6"/>
      <c r="K21" s="6"/>
      <c r="L21" s="6"/>
      <c r="M21" s="6"/>
      <c r="N21" s="6">
        <v>4065.55</v>
      </c>
      <c r="O21" s="6">
        <v>2546.2199999999998</v>
      </c>
    </row>
    <row r="22" spans="1:15" x14ac:dyDescent="0.25">
      <c r="A22" s="2" t="s">
        <v>15</v>
      </c>
      <c r="B22" s="6">
        <v>924369.75</v>
      </c>
      <c r="C22" s="6">
        <v>50630252.100000001</v>
      </c>
      <c r="D22" s="6"/>
      <c r="E22" s="6"/>
      <c r="F22" s="6"/>
      <c r="G22" s="6"/>
      <c r="H22" s="6"/>
      <c r="I22" s="6">
        <v>101800</v>
      </c>
      <c r="J22" s="6"/>
      <c r="K22" s="6"/>
      <c r="L22" s="6"/>
      <c r="M22" s="6">
        <v>51554621.850000001</v>
      </c>
      <c r="N22" s="6"/>
      <c r="O22" s="6">
        <v>101800</v>
      </c>
    </row>
    <row r="23" spans="1:15" x14ac:dyDescent="0.25">
      <c r="A23" s="2" t="s">
        <v>28</v>
      </c>
      <c r="B23" s="6">
        <v>380000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>
        <v>380000</v>
      </c>
      <c r="N23" s="6"/>
      <c r="O23" s="6"/>
    </row>
    <row r="24" spans="1:15" x14ac:dyDescent="0.25">
      <c r="A24" s="2" t="s">
        <v>210</v>
      </c>
      <c r="B24" s="6"/>
      <c r="C24" s="6"/>
      <c r="D24" s="6"/>
      <c r="E24" s="6"/>
      <c r="F24" s="6">
        <v>3354921.62</v>
      </c>
      <c r="G24" s="6"/>
      <c r="H24" s="6"/>
      <c r="I24" s="6"/>
      <c r="J24" s="6"/>
      <c r="K24" s="6"/>
      <c r="L24" s="6"/>
      <c r="M24" s="6">
        <v>3354921.62</v>
      </c>
      <c r="N24" s="6"/>
      <c r="O24" s="6"/>
    </row>
    <row r="25" spans="1:15" x14ac:dyDescent="0.25">
      <c r="A25" s="2" t="s">
        <v>50</v>
      </c>
      <c r="B25" s="6">
        <v>6583592.0499999998</v>
      </c>
      <c r="C25" s="6">
        <v>51039735.510000005</v>
      </c>
      <c r="D25" s="6">
        <v>440000</v>
      </c>
      <c r="E25" s="6">
        <v>89165</v>
      </c>
      <c r="F25" s="6">
        <v>3354921.62</v>
      </c>
      <c r="G25" s="6">
        <v>1325276.55</v>
      </c>
      <c r="H25" s="6">
        <v>7000</v>
      </c>
      <c r="I25" s="6">
        <v>429349.7</v>
      </c>
      <c r="J25" s="6">
        <v>129847.935</v>
      </c>
      <c r="K25" s="6">
        <v>16300</v>
      </c>
      <c r="L25" s="6">
        <v>7677</v>
      </c>
      <c r="M25" s="6">
        <v>61507414.18</v>
      </c>
      <c r="N25" s="6">
        <v>1332276.55</v>
      </c>
      <c r="O25" s="6">
        <v>583174.63500000013</v>
      </c>
    </row>
  </sheetData>
  <sheetProtection sort="0" autoFilter="0" pivotTables="0"/>
  <pageMargins left="0.7" right="0.7" top="0.75" bottom="0.75" header="0.3" footer="0.3"/>
  <pageSetup paperSize="9" scale="8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D24"/>
  <sheetViews>
    <sheetView workbookViewId="0">
      <selection activeCell="B15" sqref="B15"/>
    </sheetView>
  </sheetViews>
  <sheetFormatPr defaultRowHeight="15" x14ac:dyDescent="0.25"/>
  <cols>
    <col min="1" max="1" width="14" customWidth="1"/>
    <col min="2" max="2" width="36.7109375" bestFit="1" customWidth="1"/>
    <col min="3" max="5" width="36.7109375" customWidth="1"/>
    <col min="6" max="8" width="13.28515625" customWidth="1"/>
    <col min="9" max="9" width="14.28515625" customWidth="1"/>
    <col min="10" max="76" width="48.140625" bestFit="1" customWidth="1"/>
    <col min="77" max="77" width="53.140625" bestFit="1" customWidth="1"/>
    <col min="78" max="78" width="51.7109375" bestFit="1" customWidth="1"/>
  </cols>
  <sheetData>
    <row r="1" spans="1:4" x14ac:dyDescent="0.25">
      <c r="A1" s="24" t="s">
        <v>212</v>
      </c>
    </row>
    <row r="2" spans="1:4" x14ac:dyDescent="0.25">
      <c r="A2" s="5" t="s">
        <v>53</v>
      </c>
      <c r="B2" t="s" vm="2">
        <v>97</v>
      </c>
    </row>
    <row r="3" spans="1:4" x14ac:dyDescent="0.25">
      <c r="A3" s="5" t="s">
        <v>66</v>
      </c>
      <c r="B3" t="s" vm="1">
        <v>73</v>
      </c>
      <c r="C3" s="3" t="s">
        <v>75</v>
      </c>
      <c r="D3" s="22">
        <f>(GETPIVOTDATA("[Measures].[Sum of Valoare estimata  - lei fără TVA -]",$A$5)+GETPIVOTDATA("[Measures].[Sum of Valoare estimata  - lei fără TVA - 2]",$A$5)+GETPIVOTDATA("[Measures].[Sum of Valoare estimata  - lei fără TVA - 3]",$A$5))*1.19</f>
        <v>180959229.93224999</v>
      </c>
    </row>
    <row r="5" spans="1:4" x14ac:dyDescent="0.25">
      <c r="A5" s="5" t="s">
        <v>51</v>
      </c>
      <c r="B5" t="s">
        <v>74</v>
      </c>
      <c r="C5" t="s">
        <v>74</v>
      </c>
      <c r="D5" t="s">
        <v>74</v>
      </c>
    </row>
    <row r="6" spans="1:4" x14ac:dyDescent="0.25">
      <c r="A6" s="2" t="s">
        <v>16</v>
      </c>
      <c r="B6" s="6"/>
      <c r="C6" s="6">
        <v>18500</v>
      </c>
      <c r="D6" s="6"/>
    </row>
    <row r="7" spans="1:4" x14ac:dyDescent="0.25">
      <c r="A7" s="2" t="s">
        <v>26</v>
      </c>
      <c r="B7" s="6">
        <v>386333.61</v>
      </c>
      <c r="C7" s="6">
        <v>16315.96</v>
      </c>
      <c r="D7" s="6"/>
    </row>
    <row r="8" spans="1:4" x14ac:dyDescent="0.25">
      <c r="A8" s="2" t="s">
        <v>25</v>
      </c>
      <c r="B8" s="6">
        <v>9787440</v>
      </c>
      <c r="C8" s="6"/>
      <c r="D8" s="6"/>
    </row>
    <row r="9" spans="1:4" x14ac:dyDescent="0.25">
      <c r="A9" s="2" t="s">
        <v>31</v>
      </c>
      <c r="B9" s="6"/>
      <c r="C9" s="6"/>
      <c r="D9" s="6">
        <v>33600</v>
      </c>
    </row>
    <row r="10" spans="1:4" x14ac:dyDescent="0.25">
      <c r="A10" s="2" t="s">
        <v>54</v>
      </c>
      <c r="B10" s="6">
        <v>1279920</v>
      </c>
      <c r="C10" s="6">
        <v>1008.4</v>
      </c>
      <c r="D10" s="6"/>
    </row>
    <row r="11" spans="1:4" x14ac:dyDescent="0.25">
      <c r="A11" s="2" t="s">
        <v>29</v>
      </c>
      <c r="B11" s="6">
        <v>70786457.719999999</v>
      </c>
      <c r="C11" s="6">
        <v>54078.15</v>
      </c>
      <c r="D11" s="6"/>
    </row>
    <row r="12" spans="1:4" x14ac:dyDescent="0.25">
      <c r="A12" s="2" t="s">
        <v>20</v>
      </c>
      <c r="B12" s="6">
        <v>522590</v>
      </c>
      <c r="C12" s="6">
        <v>631577</v>
      </c>
      <c r="D12" s="6">
        <v>4124000</v>
      </c>
    </row>
    <row r="13" spans="1:4" x14ac:dyDescent="0.25">
      <c r="A13" s="2" t="s">
        <v>41</v>
      </c>
      <c r="B13" s="6"/>
      <c r="C13" s="6">
        <v>9474</v>
      </c>
      <c r="D13" s="6"/>
    </row>
    <row r="14" spans="1:4" x14ac:dyDescent="0.25">
      <c r="A14" s="2" t="s">
        <v>35</v>
      </c>
      <c r="B14" s="6"/>
      <c r="C14" s="6">
        <v>8935</v>
      </c>
      <c r="D14" s="6"/>
    </row>
    <row r="15" spans="1:4" x14ac:dyDescent="0.25">
      <c r="A15" s="2" t="s">
        <v>23</v>
      </c>
      <c r="B15" s="6">
        <v>375000</v>
      </c>
      <c r="C15" s="6"/>
      <c r="D15" s="6"/>
    </row>
    <row r="16" spans="1:4" x14ac:dyDescent="0.25">
      <c r="A16" s="2" t="s">
        <v>34</v>
      </c>
      <c r="B16" s="6"/>
      <c r="C16" s="6">
        <v>106191.535</v>
      </c>
      <c r="D16" s="6"/>
    </row>
    <row r="17" spans="1:4" x14ac:dyDescent="0.25">
      <c r="A17" s="2" t="s">
        <v>37</v>
      </c>
      <c r="B17" s="6"/>
      <c r="C17" s="6">
        <v>65859</v>
      </c>
      <c r="D17" s="6"/>
    </row>
    <row r="18" spans="1:4" x14ac:dyDescent="0.25">
      <c r="A18" s="2" t="s">
        <v>36</v>
      </c>
      <c r="B18" s="6"/>
      <c r="C18" s="6">
        <v>40500</v>
      </c>
      <c r="D18" s="6"/>
    </row>
    <row r="19" spans="1:4" x14ac:dyDescent="0.25">
      <c r="A19" s="2" t="s">
        <v>39</v>
      </c>
      <c r="B19" s="6"/>
      <c r="C19" s="6"/>
      <c r="D19" s="6">
        <v>31211</v>
      </c>
    </row>
    <row r="20" spans="1:4" x14ac:dyDescent="0.25">
      <c r="A20" s="2" t="s">
        <v>22</v>
      </c>
      <c r="B20" s="6"/>
      <c r="C20" s="6">
        <v>2546.2199999999998</v>
      </c>
      <c r="D20" s="6">
        <v>4065.55</v>
      </c>
    </row>
    <row r="21" spans="1:4" x14ac:dyDescent="0.25">
      <c r="A21" s="2" t="s">
        <v>15</v>
      </c>
      <c r="B21" s="6">
        <v>51554621.850000001</v>
      </c>
      <c r="C21" s="6">
        <v>101820</v>
      </c>
      <c r="D21" s="6"/>
    </row>
    <row r="22" spans="1:4" x14ac:dyDescent="0.25">
      <c r="A22" s="2" t="s">
        <v>28</v>
      </c>
      <c r="B22" s="6">
        <v>380000</v>
      </c>
      <c r="C22" s="6"/>
      <c r="D22" s="6"/>
    </row>
    <row r="23" spans="1:4" x14ac:dyDescent="0.25">
      <c r="A23" s="2" t="s">
        <v>210</v>
      </c>
      <c r="B23" s="6">
        <v>11744534.779999999</v>
      </c>
      <c r="C23" s="6"/>
      <c r="D23" s="6"/>
    </row>
    <row r="24" spans="1:4" x14ac:dyDescent="0.25">
      <c r="A24" s="2" t="s">
        <v>50</v>
      </c>
      <c r="B24" s="6">
        <v>146816897.96000001</v>
      </c>
      <c r="C24" s="6">
        <v>1056805.2649999999</v>
      </c>
      <c r="D24" s="6">
        <v>4192876.55</v>
      </c>
    </row>
  </sheetData>
  <sheetProtection sort="0" autoFilter="0" pivotTables="0"/>
  <pageMargins left="0.7" right="0.7" top="0.75" bottom="0.75" header="0.3" footer="0.3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G17"/>
  <sheetViews>
    <sheetView workbookViewId="0">
      <selection activeCell="B15" sqref="B15"/>
    </sheetView>
  </sheetViews>
  <sheetFormatPr defaultRowHeight="15" x14ac:dyDescent="0.25"/>
  <cols>
    <col min="1" max="1" width="22.5703125" bestFit="1" customWidth="1"/>
    <col min="2" max="2" width="16.28515625" bestFit="1" customWidth="1"/>
    <col min="3" max="3" width="6.28515625" customWidth="1"/>
    <col min="4" max="4" width="10" customWidth="1"/>
    <col min="5" max="5" width="21.5703125" bestFit="1" customWidth="1"/>
    <col min="6" max="6" width="9.85546875" bestFit="1" customWidth="1"/>
    <col min="7" max="7" width="8.5703125" bestFit="1" customWidth="1"/>
    <col min="8" max="9" width="21.5703125" bestFit="1" customWidth="1"/>
    <col min="10" max="10" width="23" bestFit="1" customWidth="1"/>
    <col min="11" max="11" width="14.85546875" bestFit="1" customWidth="1"/>
    <col min="12" max="14" width="21.5703125" bestFit="1" customWidth="1"/>
    <col min="15" max="15" width="14.85546875" bestFit="1" customWidth="1"/>
    <col min="16" max="17" width="21.5703125" bestFit="1" customWidth="1"/>
    <col min="18" max="18" width="32.7109375" bestFit="1" customWidth="1"/>
    <col min="19" max="19" width="14.85546875" bestFit="1" customWidth="1"/>
    <col min="20" max="21" width="21.5703125" bestFit="1" customWidth="1"/>
    <col min="22" max="22" width="17.28515625" bestFit="1" customWidth="1"/>
    <col min="23" max="23" width="8.5703125" bestFit="1" customWidth="1"/>
    <col min="24" max="24" width="10" bestFit="1" customWidth="1"/>
    <col min="25" max="25" width="21.5703125" bestFit="1" customWidth="1"/>
    <col min="26" max="26" width="21" bestFit="1" customWidth="1"/>
    <col min="27" max="27" width="8.5703125" bestFit="1" customWidth="1"/>
    <col min="28" max="28" width="10" bestFit="1" customWidth="1"/>
    <col min="29" max="29" width="21.5703125" bestFit="1" customWidth="1"/>
    <col min="30" max="30" width="16.7109375" bestFit="1" customWidth="1"/>
    <col min="31" max="31" width="13.5703125" bestFit="1" customWidth="1"/>
    <col min="32" max="32" width="16.7109375" bestFit="1" customWidth="1"/>
    <col min="33" max="33" width="26.5703125" bestFit="1" customWidth="1"/>
    <col min="34" max="34" width="16.140625" bestFit="1" customWidth="1"/>
    <col min="35" max="35" width="14.85546875" bestFit="1" customWidth="1"/>
    <col min="36" max="38" width="21.5703125" bestFit="1" customWidth="1"/>
    <col min="39" max="39" width="14.85546875" bestFit="1" customWidth="1"/>
    <col min="40" max="42" width="21.5703125" bestFit="1" customWidth="1"/>
    <col min="43" max="43" width="14.85546875" bestFit="1" customWidth="1"/>
    <col min="44" max="45" width="21.5703125" bestFit="1" customWidth="1"/>
    <col min="46" max="46" width="32.7109375" bestFit="1" customWidth="1"/>
    <col min="47" max="47" width="14.85546875" bestFit="1" customWidth="1"/>
    <col min="48" max="49" width="21.5703125" bestFit="1" customWidth="1"/>
    <col min="50" max="50" width="25" bestFit="1" customWidth="1"/>
    <col min="51" max="51" width="14.85546875" bestFit="1" customWidth="1"/>
    <col min="52" max="53" width="21.5703125" bestFit="1" customWidth="1"/>
    <col min="54" max="54" width="78.140625" bestFit="1" customWidth="1"/>
    <col min="55" max="55" width="14.85546875" bestFit="1" customWidth="1"/>
    <col min="56" max="57" width="21.5703125" bestFit="1" customWidth="1"/>
    <col min="58" max="58" width="17.28515625" bestFit="1" customWidth="1"/>
    <col min="59" max="59" width="14.85546875" bestFit="1" customWidth="1"/>
    <col min="60" max="61" width="21.5703125" bestFit="1" customWidth="1"/>
    <col min="62" max="62" width="21" bestFit="1" customWidth="1"/>
    <col min="63" max="63" width="14.85546875" bestFit="1" customWidth="1"/>
    <col min="64" max="64" width="11.7109375" bestFit="1" customWidth="1"/>
    <col min="65" max="66" width="21.5703125" bestFit="1" customWidth="1"/>
    <col min="67" max="67" width="14.85546875" bestFit="1" customWidth="1"/>
    <col min="68" max="68" width="11.7109375" bestFit="1" customWidth="1"/>
    <col min="69" max="69" width="21.5703125" bestFit="1" customWidth="1"/>
    <col min="70" max="71" width="13.5703125" bestFit="1" customWidth="1"/>
    <col min="72" max="72" width="16.7109375" bestFit="1" customWidth="1"/>
    <col min="73" max="73" width="26.5703125" bestFit="1" customWidth="1"/>
    <col min="74" max="74" width="15.140625" bestFit="1" customWidth="1"/>
    <col min="75" max="75" width="21.5703125" bestFit="1" customWidth="1"/>
    <col min="76" max="76" width="14.85546875" bestFit="1" customWidth="1"/>
    <col min="77" max="77" width="15.140625" bestFit="1" customWidth="1"/>
    <col min="78" max="78" width="21.5703125" bestFit="1" customWidth="1"/>
    <col min="79" max="79" width="14.85546875" bestFit="1" customWidth="1"/>
    <col min="80" max="80" width="15.7109375" bestFit="1" customWidth="1"/>
    <col min="81" max="81" width="21.5703125" bestFit="1" customWidth="1"/>
    <col min="82" max="82" width="14.85546875" bestFit="1" customWidth="1"/>
    <col min="83" max="83" width="17.85546875" bestFit="1" customWidth="1"/>
    <col min="84" max="84" width="21.5703125" bestFit="1" customWidth="1"/>
    <col min="85" max="85" width="14.85546875" bestFit="1" customWidth="1"/>
    <col min="86" max="86" width="15.140625" bestFit="1" customWidth="1"/>
    <col min="87" max="87" width="21.5703125" bestFit="1" customWidth="1"/>
    <col min="88" max="88" width="14.85546875" bestFit="1" customWidth="1"/>
    <col min="89" max="89" width="29.85546875" bestFit="1" customWidth="1"/>
    <col min="90" max="90" width="36.140625" bestFit="1" customWidth="1"/>
    <col min="91" max="91" width="29.42578125" bestFit="1" customWidth="1"/>
    <col min="92" max="92" width="20.28515625" bestFit="1" customWidth="1"/>
    <col min="93" max="93" width="21.5703125" bestFit="1" customWidth="1"/>
    <col min="94" max="94" width="14.85546875" bestFit="1" customWidth="1"/>
    <col min="95" max="95" width="18.7109375" bestFit="1" customWidth="1"/>
    <col min="96" max="96" width="21.5703125" bestFit="1" customWidth="1"/>
    <col min="97" max="97" width="14.85546875" bestFit="1" customWidth="1"/>
    <col min="98" max="98" width="18.42578125" bestFit="1" customWidth="1"/>
    <col min="99" max="99" width="21.5703125" bestFit="1" customWidth="1"/>
    <col min="100" max="100" width="14.85546875" bestFit="1" customWidth="1"/>
    <col min="101" max="101" width="15.140625" bestFit="1" customWidth="1"/>
    <col min="102" max="102" width="21.5703125" bestFit="1" customWidth="1"/>
    <col min="103" max="103" width="14.85546875" bestFit="1" customWidth="1"/>
    <col min="104" max="104" width="15.140625" bestFit="1" customWidth="1"/>
    <col min="105" max="105" width="21.5703125" bestFit="1" customWidth="1"/>
    <col min="106" max="106" width="14.85546875" bestFit="1" customWidth="1"/>
    <col min="107" max="107" width="15.140625" bestFit="1" customWidth="1"/>
    <col min="108" max="108" width="21.5703125" bestFit="1" customWidth="1"/>
    <col min="109" max="109" width="14.85546875" bestFit="1" customWidth="1"/>
    <col min="110" max="110" width="15.7109375" bestFit="1" customWidth="1"/>
    <col min="111" max="111" width="21.5703125" bestFit="1" customWidth="1"/>
    <col min="112" max="112" width="14.85546875" bestFit="1" customWidth="1"/>
    <col min="113" max="113" width="17.85546875" bestFit="1" customWidth="1"/>
    <col min="114" max="114" width="21.5703125" bestFit="1" customWidth="1"/>
    <col min="115" max="115" width="14.85546875" bestFit="1" customWidth="1"/>
    <col min="116" max="116" width="15.140625" bestFit="1" customWidth="1"/>
    <col min="117" max="117" width="21.5703125" bestFit="1" customWidth="1"/>
    <col min="118" max="118" width="14.85546875" bestFit="1" customWidth="1"/>
    <col min="119" max="119" width="33.28515625" bestFit="1" customWidth="1"/>
    <col min="120" max="120" width="39.7109375" bestFit="1" customWidth="1"/>
    <col min="121" max="121" width="33" bestFit="1" customWidth="1"/>
    <col min="122" max="122" width="15.140625" bestFit="1" customWidth="1"/>
    <col min="123" max="123" width="21.5703125" bestFit="1" customWidth="1"/>
    <col min="124" max="124" width="14.85546875" bestFit="1" customWidth="1"/>
    <col min="125" max="125" width="18.7109375" bestFit="1" customWidth="1"/>
    <col min="126" max="126" width="21.5703125" bestFit="1" customWidth="1"/>
    <col min="127" max="127" width="14.85546875" bestFit="1" customWidth="1"/>
    <col min="128" max="128" width="18.42578125" bestFit="1" customWidth="1"/>
    <col min="129" max="129" width="21.5703125" bestFit="1" customWidth="1"/>
    <col min="130" max="130" width="14.85546875" bestFit="1" customWidth="1"/>
    <col min="131" max="131" width="15.140625" bestFit="1" customWidth="1"/>
    <col min="132" max="132" width="21.5703125" bestFit="1" customWidth="1"/>
    <col min="133" max="133" width="14.85546875" bestFit="1" customWidth="1"/>
    <col min="134" max="134" width="15.140625" bestFit="1" customWidth="1"/>
    <col min="135" max="135" width="21.5703125" bestFit="1" customWidth="1"/>
    <col min="136" max="136" width="14.85546875" bestFit="1" customWidth="1"/>
    <col min="137" max="137" width="15.140625" bestFit="1" customWidth="1"/>
    <col min="138" max="138" width="21.5703125" bestFit="1" customWidth="1"/>
    <col min="139" max="139" width="14.85546875" bestFit="1" customWidth="1"/>
    <col min="140" max="140" width="15.7109375" bestFit="1" customWidth="1"/>
    <col min="141" max="141" width="21.5703125" bestFit="1" customWidth="1"/>
    <col min="142" max="142" width="14.85546875" bestFit="1" customWidth="1"/>
    <col min="143" max="143" width="17.85546875" bestFit="1" customWidth="1"/>
    <col min="144" max="144" width="21.5703125" bestFit="1" customWidth="1"/>
    <col min="145" max="145" width="14.85546875" bestFit="1" customWidth="1"/>
    <col min="146" max="146" width="15.140625" bestFit="1" customWidth="1"/>
    <col min="147" max="147" width="21.5703125" bestFit="1" customWidth="1"/>
    <col min="148" max="148" width="14.85546875" bestFit="1" customWidth="1"/>
    <col min="149" max="149" width="26.42578125" bestFit="1" customWidth="1"/>
    <col min="150" max="150" width="32.7109375" bestFit="1" customWidth="1"/>
    <col min="151" max="151" width="26.140625" bestFit="1" customWidth="1"/>
    <col min="152" max="152" width="15.140625" bestFit="1" customWidth="1"/>
    <col min="153" max="153" width="21.5703125" bestFit="1" customWidth="1"/>
    <col min="154" max="154" width="14.85546875" bestFit="1" customWidth="1"/>
    <col min="155" max="155" width="18.7109375" bestFit="1" customWidth="1"/>
    <col min="156" max="156" width="21.5703125" bestFit="1" customWidth="1"/>
    <col min="157" max="157" width="14.85546875" bestFit="1" customWidth="1"/>
    <col min="158" max="158" width="18.42578125" bestFit="1" customWidth="1"/>
    <col min="159" max="159" width="21.5703125" bestFit="1" customWidth="1"/>
    <col min="160" max="160" width="14.85546875" bestFit="1" customWidth="1"/>
    <col min="161" max="161" width="15.140625" bestFit="1" customWidth="1"/>
    <col min="162" max="162" width="21.5703125" bestFit="1" customWidth="1"/>
    <col min="163" max="163" width="14.85546875" bestFit="1" customWidth="1"/>
    <col min="164" max="164" width="15.140625" bestFit="1" customWidth="1"/>
    <col min="165" max="165" width="21.5703125" bestFit="1" customWidth="1"/>
    <col min="166" max="166" width="14.85546875" bestFit="1" customWidth="1"/>
    <col min="167" max="167" width="15.140625" bestFit="1" customWidth="1"/>
    <col min="168" max="168" width="21.5703125" bestFit="1" customWidth="1"/>
    <col min="169" max="169" width="14.85546875" bestFit="1" customWidth="1"/>
    <col min="170" max="170" width="15.7109375" bestFit="1" customWidth="1"/>
    <col min="171" max="171" width="21.5703125" bestFit="1" customWidth="1"/>
    <col min="172" max="172" width="14.85546875" bestFit="1" customWidth="1"/>
    <col min="173" max="173" width="17.85546875" bestFit="1" customWidth="1"/>
    <col min="174" max="174" width="21.5703125" bestFit="1" customWidth="1"/>
    <col min="175" max="175" width="14.85546875" bestFit="1" customWidth="1"/>
    <col min="176" max="176" width="15.140625" bestFit="1" customWidth="1"/>
    <col min="177" max="177" width="21.5703125" bestFit="1" customWidth="1"/>
    <col min="178" max="178" width="14.85546875" bestFit="1" customWidth="1"/>
    <col min="179" max="179" width="26.7109375" bestFit="1" customWidth="1"/>
    <col min="180" max="180" width="33" bestFit="1" customWidth="1"/>
    <col min="181" max="181" width="26.42578125" bestFit="1" customWidth="1"/>
    <col min="182" max="182" width="16.7109375" bestFit="1" customWidth="1"/>
    <col min="183" max="183" width="21.5703125" bestFit="1" customWidth="1"/>
    <col min="184" max="184" width="14.85546875" bestFit="1" customWidth="1"/>
    <col min="185" max="185" width="18.7109375" bestFit="1" customWidth="1"/>
    <col min="186" max="186" width="21.5703125" bestFit="1" customWidth="1"/>
    <col min="187" max="187" width="14.85546875" bestFit="1" customWidth="1"/>
    <col min="188" max="188" width="18.42578125" bestFit="1" customWidth="1"/>
    <col min="189" max="189" width="21.5703125" bestFit="1" customWidth="1"/>
    <col min="190" max="190" width="14.85546875" bestFit="1" customWidth="1"/>
    <col min="191" max="191" width="15.140625" bestFit="1" customWidth="1"/>
    <col min="192" max="192" width="21.5703125" bestFit="1" customWidth="1"/>
    <col min="193" max="193" width="14.85546875" bestFit="1" customWidth="1"/>
    <col min="194" max="194" width="15.140625" bestFit="1" customWidth="1"/>
    <col min="195" max="195" width="21.5703125" bestFit="1" customWidth="1"/>
    <col min="196" max="196" width="14.85546875" bestFit="1" customWidth="1"/>
    <col min="197" max="197" width="15.140625" bestFit="1" customWidth="1"/>
    <col min="198" max="198" width="21.5703125" bestFit="1" customWidth="1"/>
    <col min="199" max="199" width="14.85546875" bestFit="1" customWidth="1"/>
    <col min="200" max="200" width="15.7109375" bestFit="1" customWidth="1"/>
    <col min="201" max="201" width="21.5703125" bestFit="1" customWidth="1"/>
    <col min="202" max="202" width="14.85546875" bestFit="1" customWidth="1"/>
    <col min="203" max="203" width="17.85546875" bestFit="1" customWidth="1"/>
    <col min="204" max="204" width="21.5703125" bestFit="1" customWidth="1"/>
    <col min="205" max="205" width="14.85546875" bestFit="1" customWidth="1"/>
    <col min="206" max="206" width="15.140625" bestFit="1" customWidth="1"/>
    <col min="207" max="207" width="21.5703125" bestFit="1" customWidth="1"/>
    <col min="208" max="208" width="14.85546875" bestFit="1" customWidth="1"/>
    <col min="209" max="209" width="29.85546875" bestFit="1" customWidth="1"/>
    <col min="210" max="210" width="36.140625" bestFit="1" customWidth="1"/>
    <col min="211" max="211" width="29.42578125" bestFit="1" customWidth="1"/>
    <col min="212" max="212" width="15.140625" bestFit="1" customWidth="1"/>
    <col min="213" max="213" width="21.5703125" bestFit="1" customWidth="1"/>
    <col min="214" max="214" width="14.85546875" bestFit="1" customWidth="1"/>
    <col min="215" max="215" width="18.7109375" bestFit="1" customWidth="1"/>
    <col min="216" max="216" width="21.5703125" bestFit="1" customWidth="1"/>
    <col min="217" max="217" width="14.85546875" bestFit="1" customWidth="1"/>
    <col min="218" max="218" width="18.42578125" bestFit="1" customWidth="1"/>
    <col min="219" max="219" width="21.5703125" bestFit="1" customWidth="1"/>
    <col min="220" max="220" width="14.85546875" bestFit="1" customWidth="1"/>
    <col min="221" max="221" width="15.140625" bestFit="1" customWidth="1"/>
    <col min="222" max="222" width="21.5703125" bestFit="1" customWidth="1"/>
    <col min="223" max="223" width="14.85546875" bestFit="1" customWidth="1"/>
    <col min="224" max="224" width="15.140625" bestFit="1" customWidth="1"/>
    <col min="225" max="225" width="21.5703125" bestFit="1" customWidth="1"/>
    <col min="226" max="226" width="14.85546875" bestFit="1" customWidth="1"/>
    <col min="227" max="227" width="15.140625" bestFit="1" customWidth="1"/>
    <col min="228" max="228" width="21.5703125" bestFit="1" customWidth="1"/>
    <col min="229" max="229" width="14.85546875" bestFit="1" customWidth="1"/>
    <col min="230" max="230" width="15.7109375" bestFit="1" customWidth="1"/>
    <col min="231" max="231" width="21.5703125" bestFit="1" customWidth="1"/>
    <col min="232" max="232" width="14.85546875" bestFit="1" customWidth="1"/>
    <col min="233" max="233" width="17.85546875" bestFit="1" customWidth="1"/>
    <col min="234" max="234" width="21.5703125" bestFit="1" customWidth="1"/>
    <col min="235" max="235" width="14.85546875" bestFit="1" customWidth="1"/>
    <col min="236" max="236" width="15.140625" bestFit="1" customWidth="1"/>
    <col min="237" max="237" width="21.5703125" bestFit="1" customWidth="1"/>
    <col min="238" max="238" width="14.85546875" bestFit="1" customWidth="1"/>
    <col min="239" max="239" width="26.7109375" bestFit="1" customWidth="1"/>
    <col min="240" max="240" width="33" bestFit="1" customWidth="1"/>
    <col min="241" max="241" width="26.42578125" bestFit="1" customWidth="1"/>
    <col min="242" max="242" width="17.5703125" bestFit="1" customWidth="1"/>
    <col min="243" max="243" width="21.5703125" bestFit="1" customWidth="1"/>
    <col min="244" max="244" width="14.85546875" bestFit="1" customWidth="1"/>
    <col min="245" max="245" width="18.7109375" bestFit="1" customWidth="1"/>
    <col min="246" max="246" width="21.5703125" bestFit="1" customWidth="1"/>
    <col min="247" max="247" width="14.85546875" bestFit="1" customWidth="1"/>
    <col min="248" max="248" width="18.42578125" bestFit="1" customWidth="1"/>
    <col min="249" max="249" width="21.5703125" bestFit="1" customWidth="1"/>
    <col min="250" max="250" width="14.85546875" bestFit="1" customWidth="1"/>
    <col min="251" max="251" width="15.140625" bestFit="1" customWidth="1"/>
    <col min="252" max="252" width="21.5703125" bestFit="1" customWidth="1"/>
    <col min="253" max="253" width="14.85546875" bestFit="1" customWidth="1"/>
    <col min="254" max="254" width="15.140625" bestFit="1" customWidth="1"/>
    <col min="255" max="255" width="21.5703125" bestFit="1" customWidth="1"/>
    <col min="256" max="256" width="14.85546875" bestFit="1" customWidth="1"/>
    <col min="257" max="257" width="15.140625" bestFit="1" customWidth="1"/>
    <col min="258" max="258" width="21.5703125" bestFit="1" customWidth="1"/>
    <col min="259" max="259" width="14.85546875" bestFit="1" customWidth="1"/>
    <col min="260" max="260" width="15.7109375" bestFit="1" customWidth="1"/>
    <col min="261" max="261" width="21.5703125" bestFit="1" customWidth="1"/>
    <col min="262" max="262" width="14.85546875" bestFit="1" customWidth="1"/>
    <col min="263" max="263" width="17.85546875" bestFit="1" customWidth="1"/>
    <col min="264" max="264" width="21.5703125" bestFit="1" customWidth="1"/>
    <col min="265" max="265" width="14.85546875" bestFit="1" customWidth="1"/>
    <col min="266" max="266" width="15.140625" bestFit="1" customWidth="1"/>
    <col min="267" max="267" width="21.5703125" bestFit="1" customWidth="1"/>
    <col min="268" max="268" width="14.85546875" bestFit="1" customWidth="1"/>
    <col min="269" max="269" width="30.7109375" bestFit="1" customWidth="1"/>
    <col min="270" max="270" width="37" bestFit="1" customWidth="1"/>
    <col min="271" max="271" width="30.42578125" bestFit="1" customWidth="1"/>
    <col min="272" max="272" width="16.85546875" bestFit="1" customWidth="1"/>
    <col min="273" max="273" width="21.5703125" bestFit="1" customWidth="1"/>
    <col min="274" max="274" width="14.85546875" bestFit="1" customWidth="1"/>
    <col min="275" max="275" width="18.7109375" bestFit="1" customWidth="1"/>
    <col min="276" max="276" width="21.5703125" bestFit="1" customWidth="1"/>
    <col min="277" max="277" width="14.85546875" bestFit="1" customWidth="1"/>
    <col min="278" max="278" width="18.42578125" bestFit="1" customWidth="1"/>
    <col min="279" max="279" width="21.5703125" bestFit="1" customWidth="1"/>
    <col min="280" max="280" width="14.85546875" bestFit="1" customWidth="1"/>
    <col min="281" max="281" width="15.140625" bestFit="1" customWidth="1"/>
    <col min="282" max="282" width="21.5703125" bestFit="1" customWidth="1"/>
    <col min="283" max="283" width="14.85546875" bestFit="1" customWidth="1"/>
    <col min="284" max="284" width="15.140625" bestFit="1" customWidth="1"/>
    <col min="285" max="285" width="21.5703125" bestFit="1" customWidth="1"/>
    <col min="286" max="286" width="14.85546875" bestFit="1" customWidth="1"/>
    <col min="287" max="287" width="15.140625" bestFit="1" customWidth="1"/>
    <col min="288" max="288" width="21.5703125" bestFit="1" customWidth="1"/>
    <col min="289" max="289" width="14.85546875" bestFit="1" customWidth="1"/>
    <col min="290" max="290" width="15.7109375" bestFit="1" customWidth="1"/>
    <col min="291" max="291" width="21.5703125" bestFit="1" customWidth="1"/>
    <col min="292" max="292" width="14.85546875" bestFit="1" customWidth="1"/>
    <col min="293" max="293" width="17.85546875" bestFit="1" customWidth="1"/>
    <col min="294" max="294" width="21.5703125" bestFit="1" customWidth="1"/>
    <col min="295" max="295" width="14.85546875" bestFit="1" customWidth="1"/>
    <col min="296" max="296" width="15.140625" bestFit="1" customWidth="1"/>
    <col min="297" max="297" width="21.5703125" bestFit="1" customWidth="1"/>
    <col min="298" max="298" width="14.85546875" bestFit="1" customWidth="1"/>
    <col min="299" max="299" width="30" bestFit="1" customWidth="1"/>
    <col min="300" max="300" width="36.28515625" bestFit="1" customWidth="1"/>
    <col min="301" max="301" width="29.7109375" bestFit="1" customWidth="1"/>
    <col min="302" max="302" width="24.7109375" bestFit="1" customWidth="1"/>
    <col min="303" max="303" width="21.5703125" bestFit="1" customWidth="1"/>
    <col min="304" max="304" width="14.85546875" bestFit="1" customWidth="1"/>
    <col min="305" max="305" width="18.7109375" bestFit="1" customWidth="1"/>
    <col min="306" max="306" width="21.5703125" bestFit="1" customWidth="1"/>
    <col min="307" max="307" width="14.85546875" bestFit="1" customWidth="1"/>
    <col min="308" max="308" width="18.42578125" bestFit="1" customWidth="1"/>
    <col min="309" max="309" width="21.5703125" bestFit="1" customWidth="1"/>
    <col min="310" max="310" width="14.85546875" bestFit="1" customWidth="1"/>
    <col min="311" max="311" width="15.140625" bestFit="1" customWidth="1"/>
    <col min="312" max="312" width="21.5703125" bestFit="1" customWidth="1"/>
    <col min="313" max="313" width="14.85546875" bestFit="1" customWidth="1"/>
    <col min="314" max="314" width="15.140625" bestFit="1" customWidth="1"/>
    <col min="315" max="315" width="21.5703125" bestFit="1" customWidth="1"/>
    <col min="316" max="316" width="14.85546875" bestFit="1" customWidth="1"/>
    <col min="317" max="317" width="15.140625" bestFit="1" customWidth="1"/>
    <col min="318" max="318" width="21.5703125" bestFit="1" customWidth="1"/>
    <col min="319" max="319" width="14.85546875" bestFit="1" customWidth="1"/>
    <col min="320" max="320" width="15.7109375" bestFit="1" customWidth="1"/>
    <col min="321" max="321" width="21.5703125" bestFit="1" customWidth="1"/>
    <col min="322" max="322" width="14.85546875" bestFit="1" customWidth="1"/>
    <col min="323" max="323" width="17.85546875" bestFit="1" customWidth="1"/>
    <col min="324" max="324" width="21.5703125" bestFit="1" customWidth="1"/>
    <col min="325" max="325" width="14.85546875" bestFit="1" customWidth="1"/>
    <col min="326" max="326" width="15.140625" bestFit="1" customWidth="1"/>
    <col min="327" max="327" width="21.5703125" bestFit="1" customWidth="1"/>
    <col min="328" max="328" width="14.85546875" bestFit="1" customWidth="1"/>
    <col min="329" max="329" width="37.7109375" bestFit="1" customWidth="1"/>
    <col min="330" max="330" width="44.140625" bestFit="1" customWidth="1"/>
    <col min="331" max="331" width="37.42578125" bestFit="1" customWidth="1"/>
    <col min="332" max="332" width="19.7109375" bestFit="1" customWidth="1"/>
    <col min="333" max="333" width="21.5703125" bestFit="1" customWidth="1"/>
    <col min="334" max="334" width="14.85546875" bestFit="1" customWidth="1"/>
    <col min="335" max="335" width="18.7109375" bestFit="1" customWidth="1"/>
    <col min="336" max="336" width="21.5703125" bestFit="1" customWidth="1"/>
    <col min="337" max="337" width="14.85546875" bestFit="1" customWidth="1"/>
    <col min="338" max="338" width="18.42578125" bestFit="1" customWidth="1"/>
    <col min="339" max="339" width="21.5703125" bestFit="1" customWidth="1"/>
    <col min="340" max="340" width="14.85546875" bestFit="1" customWidth="1"/>
    <col min="341" max="341" width="15.140625" bestFit="1" customWidth="1"/>
    <col min="342" max="342" width="21.5703125" bestFit="1" customWidth="1"/>
    <col min="343" max="343" width="14.85546875" bestFit="1" customWidth="1"/>
    <col min="344" max="344" width="15.140625" bestFit="1" customWidth="1"/>
    <col min="345" max="345" width="21.5703125" bestFit="1" customWidth="1"/>
    <col min="346" max="346" width="14.85546875" bestFit="1" customWidth="1"/>
    <col min="347" max="347" width="15.140625" bestFit="1" customWidth="1"/>
    <col min="348" max="348" width="21.5703125" bestFit="1" customWidth="1"/>
    <col min="349" max="349" width="14.85546875" bestFit="1" customWidth="1"/>
    <col min="350" max="350" width="15.7109375" bestFit="1" customWidth="1"/>
    <col min="351" max="351" width="21.5703125" bestFit="1" customWidth="1"/>
    <col min="352" max="352" width="14.85546875" bestFit="1" customWidth="1"/>
    <col min="353" max="353" width="17.85546875" bestFit="1" customWidth="1"/>
    <col min="354" max="354" width="21.5703125" bestFit="1" customWidth="1"/>
    <col min="355" max="355" width="14.85546875" bestFit="1" customWidth="1"/>
    <col min="356" max="356" width="15.140625" bestFit="1" customWidth="1"/>
    <col min="357" max="357" width="21.5703125" bestFit="1" customWidth="1"/>
    <col min="358" max="358" width="14.85546875" bestFit="1" customWidth="1"/>
    <col min="359" max="359" width="32.7109375" bestFit="1" customWidth="1"/>
    <col min="360" max="360" width="39.140625" bestFit="1" customWidth="1"/>
    <col min="361" max="361" width="32.42578125" bestFit="1" customWidth="1"/>
    <col min="362" max="362" width="15.7109375" bestFit="1" customWidth="1"/>
    <col min="363" max="363" width="21.5703125" bestFit="1" customWidth="1"/>
    <col min="364" max="364" width="14.85546875" bestFit="1" customWidth="1"/>
    <col min="365" max="365" width="28.7109375" bestFit="1" customWidth="1"/>
    <col min="366" max="366" width="35.140625" bestFit="1" customWidth="1"/>
    <col min="367" max="367" width="28.42578125" bestFit="1" customWidth="1"/>
    <col min="368" max="368" width="15.140625" bestFit="1" customWidth="1"/>
    <col min="369" max="369" width="21.5703125" bestFit="1" customWidth="1"/>
    <col min="370" max="370" width="14.85546875" bestFit="1" customWidth="1"/>
    <col min="371" max="371" width="22.140625" bestFit="1" customWidth="1"/>
    <col min="372" max="372" width="28.42578125" bestFit="1" customWidth="1"/>
    <col min="373" max="373" width="21.85546875" bestFit="1" customWidth="1"/>
    <col min="374" max="374" width="20.140625" bestFit="1" customWidth="1"/>
    <col min="375" max="375" width="26.5703125" bestFit="1" customWidth="1"/>
    <col min="376" max="376" width="19.85546875" bestFit="1" customWidth="1"/>
  </cols>
  <sheetData>
    <row r="1" spans="1:33" x14ac:dyDescent="0.25">
      <c r="A1" s="5" t="s">
        <v>86</v>
      </c>
      <c r="B1" t="s" vm="3">
        <v>93</v>
      </c>
    </row>
    <row r="3" spans="1:33" x14ac:dyDescent="0.25">
      <c r="B3" s="5" t="s">
        <v>81</v>
      </c>
    </row>
    <row r="4" spans="1:33" ht="57" customHeight="1" x14ac:dyDescent="0.25">
      <c r="B4" s="26" t="s">
        <v>79</v>
      </c>
      <c r="C4" s="26"/>
      <c r="D4" s="26"/>
      <c r="E4" s="26"/>
      <c r="F4" s="26" t="s">
        <v>78</v>
      </c>
      <c r="G4" s="26"/>
      <c r="H4" s="26"/>
      <c r="I4" s="26"/>
      <c r="J4" s="63" t="s">
        <v>67</v>
      </c>
      <c r="K4" s="63"/>
      <c r="L4" s="63"/>
      <c r="M4" s="63"/>
      <c r="N4" s="26" t="s">
        <v>13</v>
      </c>
      <c r="O4" s="26"/>
      <c r="P4" s="26"/>
      <c r="Q4" s="26"/>
      <c r="R4" s="63" t="s">
        <v>30</v>
      </c>
      <c r="S4" s="63"/>
      <c r="T4" s="63"/>
      <c r="U4" s="63"/>
      <c r="V4" s="26" t="s">
        <v>40</v>
      </c>
      <c r="W4" s="26"/>
      <c r="X4" s="26"/>
      <c r="Y4" s="26"/>
      <c r="Z4" s="26" t="s">
        <v>80</v>
      </c>
      <c r="AA4" s="26"/>
      <c r="AB4" s="26"/>
      <c r="AC4" s="26"/>
      <c r="AD4" s="27" t="s">
        <v>82</v>
      </c>
      <c r="AE4" s="27" t="s">
        <v>84</v>
      </c>
      <c r="AF4" s="27" t="s">
        <v>82</v>
      </c>
      <c r="AG4" s="86" t="s">
        <v>82</v>
      </c>
    </row>
    <row r="5" spans="1:33" ht="60" x14ac:dyDescent="0.25">
      <c r="A5" s="5" t="s">
        <v>72</v>
      </c>
      <c r="B5" s="27" t="s">
        <v>83</v>
      </c>
      <c r="C5" s="27" t="s">
        <v>85</v>
      </c>
      <c r="D5" s="27" t="s">
        <v>83</v>
      </c>
      <c r="E5" s="63" t="s">
        <v>83</v>
      </c>
      <c r="F5" s="27" t="s">
        <v>83</v>
      </c>
      <c r="G5" s="27" t="s">
        <v>85</v>
      </c>
      <c r="H5" s="27" t="s">
        <v>83</v>
      </c>
      <c r="I5" s="63" t="s">
        <v>83</v>
      </c>
      <c r="J5" t="s">
        <v>83</v>
      </c>
      <c r="K5" t="s">
        <v>85</v>
      </c>
      <c r="L5" t="s">
        <v>83</v>
      </c>
      <c r="M5" t="s">
        <v>83</v>
      </c>
      <c r="N5" s="27" t="s">
        <v>83</v>
      </c>
      <c r="O5" s="27" t="s">
        <v>85</v>
      </c>
      <c r="P5" s="27" t="s">
        <v>83</v>
      </c>
      <c r="Q5" s="63" t="s">
        <v>83</v>
      </c>
      <c r="R5" t="s">
        <v>83</v>
      </c>
      <c r="S5" t="s">
        <v>85</v>
      </c>
      <c r="T5" t="s">
        <v>83</v>
      </c>
      <c r="U5" t="s">
        <v>83</v>
      </c>
      <c r="V5" s="27" t="s">
        <v>83</v>
      </c>
      <c r="W5" s="27" t="s">
        <v>85</v>
      </c>
      <c r="X5" s="27" t="s">
        <v>83</v>
      </c>
      <c r="Y5" s="63" t="s">
        <v>83</v>
      </c>
      <c r="Z5" s="27" t="s">
        <v>83</v>
      </c>
      <c r="AA5" s="27" t="s">
        <v>85</v>
      </c>
      <c r="AB5" s="27" t="s">
        <v>83</v>
      </c>
      <c r="AC5" s="63" t="s">
        <v>83</v>
      </c>
      <c r="AD5" s="27"/>
      <c r="AE5" s="27"/>
      <c r="AF5" s="27"/>
      <c r="AG5" s="64"/>
    </row>
    <row r="6" spans="1:33" x14ac:dyDescent="0.25">
      <c r="A6" s="2" t="s">
        <v>57</v>
      </c>
      <c r="B6" s="26"/>
      <c r="C6" s="26">
        <v>2</v>
      </c>
      <c r="D6" s="26"/>
      <c r="E6" s="26"/>
      <c r="F6" s="26"/>
      <c r="G6" s="26"/>
      <c r="H6" s="26"/>
      <c r="I6" s="26"/>
      <c r="J6" s="26"/>
      <c r="K6" s="26"/>
      <c r="L6" s="26">
        <v>1</v>
      </c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>
        <v>2</v>
      </c>
      <c r="AF6" s="26">
        <v>1</v>
      </c>
      <c r="AG6" s="26"/>
    </row>
    <row r="7" spans="1:33" x14ac:dyDescent="0.25">
      <c r="A7" s="2" t="s">
        <v>196</v>
      </c>
      <c r="B7" s="26"/>
      <c r="C7" s="26">
        <v>4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>
        <v>4</v>
      </c>
      <c r="AF7" s="26"/>
      <c r="AG7" s="26"/>
    </row>
    <row r="8" spans="1:33" x14ac:dyDescent="0.25">
      <c r="A8" s="2" t="s">
        <v>14</v>
      </c>
      <c r="B8" s="26"/>
      <c r="C8" s="26"/>
      <c r="D8" s="26"/>
      <c r="E8" s="26">
        <v>2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>
        <v>1</v>
      </c>
      <c r="AD8" s="26"/>
      <c r="AE8" s="26"/>
      <c r="AF8" s="26"/>
      <c r="AG8" s="26">
        <v>3</v>
      </c>
    </row>
    <row r="9" spans="1:33" x14ac:dyDescent="0.25">
      <c r="A9" s="2" t="s">
        <v>62</v>
      </c>
      <c r="B9" s="26"/>
      <c r="C9" s="26">
        <v>4</v>
      </c>
      <c r="D9" s="26"/>
      <c r="E9" s="26"/>
      <c r="F9" s="26"/>
      <c r="G9" s="26"/>
      <c r="H9" s="26"/>
      <c r="I9" s="26"/>
      <c r="J9" s="26"/>
      <c r="K9" s="26"/>
      <c r="L9" s="26">
        <v>1</v>
      </c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>
        <v>1</v>
      </c>
      <c r="AA9" s="26"/>
      <c r="AB9" s="26"/>
      <c r="AC9" s="26"/>
      <c r="AD9" s="26">
        <v>1</v>
      </c>
      <c r="AE9" s="26">
        <v>4</v>
      </c>
      <c r="AF9" s="26">
        <v>1</v>
      </c>
      <c r="AG9" s="26"/>
    </row>
    <row r="10" spans="1:33" x14ac:dyDescent="0.25">
      <c r="A10" s="2" t="s">
        <v>21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>
        <v>1</v>
      </c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>
        <v>1</v>
      </c>
      <c r="Z10" s="26"/>
      <c r="AA10" s="26"/>
      <c r="AB10" s="26"/>
      <c r="AC10" s="26">
        <v>2</v>
      </c>
      <c r="AD10" s="26">
        <v>1</v>
      </c>
      <c r="AE10" s="26"/>
      <c r="AF10" s="26"/>
      <c r="AG10" s="26">
        <v>3</v>
      </c>
    </row>
    <row r="11" spans="1:33" x14ac:dyDescent="0.25">
      <c r="A11" s="2" t="s">
        <v>19</v>
      </c>
      <c r="B11" s="26"/>
      <c r="C11" s="26"/>
      <c r="D11" s="26"/>
      <c r="E11" s="26">
        <v>2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>
        <v>2</v>
      </c>
    </row>
    <row r="12" spans="1:33" x14ac:dyDescent="0.25">
      <c r="A12" s="2" t="s">
        <v>24</v>
      </c>
      <c r="B12" s="26"/>
      <c r="C12" s="26">
        <v>3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>
        <v>3</v>
      </c>
      <c r="AF12" s="26"/>
      <c r="AG12" s="26"/>
    </row>
    <row r="13" spans="1:33" x14ac:dyDescent="0.25">
      <c r="A13" s="2" t="s">
        <v>18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>
        <v>1</v>
      </c>
      <c r="O13" s="26"/>
      <c r="P13" s="26"/>
      <c r="Q13" s="26"/>
      <c r="R13" s="26">
        <v>1</v>
      </c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>
        <v>2</v>
      </c>
      <c r="AE13" s="26"/>
      <c r="AF13" s="26"/>
      <c r="AG13" s="26"/>
    </row>
    <row r="14" spans="1:33" x14ac:dyDescent="0.25">
      <c r="A14" s="2" t="s">
        <v>56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>
        <v>1</v>
      </c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>
        <v>1</v>
      </c>
      <c r="AE14" s="26"/>
      <c r="AF14" s="26"/>
      <c r="AG14" s="26"/>
    </row>
    <row r="15" spans="1:33" x14ac:dyDescent="0.25">
      <c r="A15" s="2" t="s">
        <v>33</v>
      </c>
      <c r="B15" s="26"/>
      <c r="C15" s="26">
        <v>2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>
        <v>2</v>
      </c>
      <c r="AF15" s="26"/>
      <c r="AG15" s="26"/>
    </row>
    <row r="16" spans="1:33" x14ac:dyDescent="0.25">
      <c r="A16" s="2" t="s">
        <v>27</v>
      </c>
      <c r="B16" s="26"/>
      <c r="C16" s="26"/>
      <c r="D16" s="26"/>
      <c r="E16" s="26">
        <v>2</v>
      </c>
      <c r="F16" s="26"/>
      <c r="G16" s="26"/>
      <c r="H16" s="26"/>
      <c r="I16" s="26">
        <v>3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>
        <v>2</v>
      </c>
      <c r="Z16" s="26">
        <v>1</v>
      </c>
      <c r="AA16" s="26"/>
      <c r="AB16" s="26"/>
      <c r="AC16" s="26">
        <v>2</v>
      </c>
      <c r="AD16" s="26">
        <v>1</v>
      </c>
      <c r="AE16" s="26"/>
      <c r="AF16" s="26"/>
      <c r="AG16" s="26">
        <v>9</v>
      </c>
    </row>
    <row r="17" spans="1:33" x14ac:dyDescent="0.25">
      <c r="A17" s="2" t="s">
        <v>50</v>
      </c>
      <c r="B17" s="26"/>
      <c r="C17" s="26">
        <v>15</v>
      </c>
      <c r="D17" s="26"/>
      <c r="E17" s="26">
        <v>6</v>
      </c>
      <c r="F17" s="26"/>
      <c r="G17" s="26"/>
      <c r="H17" s="26"/>
      <c r="I17" s="26">
        <v>3</v>
      </c>
      <c r="J17" s="26"/>
      <c r="K17" s="26"/>
      <c r="L17" s="26">
        <v>2</v>
      </c>
      <c r="M17" s="26"/>
      <c r="N17" s="26">
        <v>3</v>
      </c>
      <c r="O17" s="26"/>
      <c r="P17" s="26"/>
      <c r="Q17" s="26"/>
      <c r="R17" s="26">
        <v>1</v>
      </c>
      <c r="S17" s="26"/>
      <c r="T17" s="26"/>
      <c r="U17" s="26"/>
      <c r="V17" s="26"/>
      <c r="W17" s="26"/>
      <c r="X17" s="26"/>
      <c r="Y17" s="26">
        <v>3</v>
      </c>
      <c r="Z17" s="26">
        <v>2</v>
      </c>
      <c r="AA17" s="26"/>
      <c r="AB17" s="26"/>
      <c r="AC17" s="26">
        <v>5</v>
      </c>
      <c r="AD17" s="26">
        <v>6</v>
      </c>
      <c r="AE17" s="26">
        <v>15</v>
      </c>
      <c r="AF17" s="26">
        <v>2</v>
      </c>
      <c r="AG17" s="26">
        <v>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M34"/>
  <sheetViews>
    <sheetView zoomScale="80" zoomScaleNormal="80" workbookViewId="0">
      <pane xSplit="1" ySplit="2" topLeftCell="B3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5" x14ac:dyDescent="0.25"/>
  <cols>
    <col min="1" max="1" width="29" customWidth="1"/>
    <col min="2" max="2" width="14" customWidth="1"/>
    <col min="3" max="3" width="17" customWidth="1"/>
    <col min="4" max="4" width="12.85546875" customWidth="1"/>
    <col min="5" max="6" width="14.85546875" customWidth="1"/>
    <col min="7" max="7" width="20.5703125" customWidth="1"/>
    <col min="8" max="8" width="22.85546875" customWidth="1"/>
    <col min="9" max="9" width="22.140625" customWidth="1"/>
    <col min="10" max="10" width="25" customWidth="1"/>
    <col min="11" max="11" width="17.5703125" customWidth="1"/>
    <col min="12" max="12" width="21.7109375" customWidth="1"/>
    <col min="13" max="13" width="23" bestFit="1" customWidth="1"/>
    <col min="14" max="14" width="11.7109375" customWidth="1"/>
    <col min="15" max="15" width="10" customWidth="1"/>
    <col min="16" max="16" width="16.140625" customWidth="1"/>
    <col min="17" max="17" width="26.5703125" customWidth="1"/>
    <col min="18" max="18" width="7.140625" customWidth="1"/>
    <col min="19" max="19" width="17.28515625" bestFit="1" customWidth="1"/>
    <col min="20" max="20" width="11.7109375" customWidth="1"/>
    <col min="21" max="21" width="6.28515625" customWidth="1"/>
    <col min="22" max="22" width="21" bestFit="1" customWidth="1"/>
    <col min="23" max="23" width="6.28515625" customWidth="1"/>
    <col min="24" max="24" width="7.140625" bestFit="1" customWidth="1"/>
    <col min="25" max="26" width="11.140625" customWidth="1"/>
    <col min="27" max="27" width="16.7109375" customWidth="1"/>
    <col min="28" max="29" width="8.5703125" customWidth="1"/>
    <col min="30" max="30" width="10" customWidth="1"/>
    <col min="31" max="31" width="21.5703125" customWidth="1"/>
    <col min="32" max="32" width="15.140625" customWidth="1"/>
    <col min="33" max="33" width="14.85546875" bestFit="1" customWidth="1"/>
    <col min="34" max="34" width="11.7109375" customWidth="1"/>
    <col min="35" max="35" width="26.5703125" customWidth="1"/>
    <col min="36" max="36" width="13.5703125" customWidth="1"/>
    <col min="37" max="37" width="19.85546875" customWidth="1"/>
    <col min="38" max="38" width="16.7109375" customWidth="1"/>
    <col min="39" max="39" width="14.85546875" customWidth="1"/>
    <col min="40" max="40" width="17.85546875" customWidth="1"/>
    <col min="41" max="41" width="21.5703125" bestFit="1" customWidth="1"/>
    <col min="42" max="42" width="14.85546875" customWidth="1"/>
    <col min="43" max="43" width="15.140625" customWidth="1"/>
    <col min="44" max="44" width="21.5703125" customWidth="1"/>
    <col min="45" max="45" width="14.85546875" customWidth="1"/>
    <col min="46" max="46" width="15.140625" customWidth="1"/>
    <col min="47" max="47" width="21.5703125" bestFit="1" customWidth="1"/>
    <col min="48" max="48" width="14.85546875" bestFit="1" customWidth="1"/>
    <col min="49" max="49" width="20.140625" bestFit="1" customWidth="1"/>
    <col min="50" max="50" width="26.5703125" bestFit="1" customWidth="1"/>
    <col min="51" max="51" width="19.85546875" bestFit="1" customWidth="1"/>
    <col min="52" max="52" width="15.140625" bestFit="1" customWidth="1"/>
    <col min="53" max="53" width="21.5703125" bestFit="1" customWidth="1"/>
    <col min="54" max="54" width="14.85546875" bestFit="1" customWidth="1"/>
    <col min="55" max="55" width="15.7109375" bestFit="1" customWidth="1"/>
    <col min="56" max="56" width="21.5703125" bestFit="1" customWidth="1"/>
    <col min="57" max="57" width="14.85546875" bestFit="1" customWidth="1"/>
    <col min="58" max="58" width="17.85546875" bestFit="1" customWidth="1"/>
    <col min="59" max="59" width="21.5703125" bestFit="1" customWidth="1"/>
    <col min="60" max="60" width="14.85546875" bestFit="1" customWidth="1"/>
    <col min="61" max="61" width="15.140625" bestFit="1" customWidth="1"/>
    <col min="62" max="62" width="21.5703125" bestFit="1" customWidth="1"/>
    <col min="63" max="63" width="14.85546875" bestFit="1" customWidth="1"/>
    <col min="64" max="64" width="33.5703125" bestFit="1" customWidth="1"/>
    <col min="65" max="65" width="40" bestFit="1" customWidth="1"/>
    <col min="66" max="66" width="33.28515625" bestFit="1" customWidth="1"/>
    <col min="67" max="67" width="16.7109375" bestFit="1" customWidth="1"/>
    <col min="68" max="68" width="21.5703125" bestFit="1" customWidth="1"/>
    <col min="69" max="69" width="14.85546875" bestFit="1" customWidth="1"/>
    <col min="70" max="70" width="18.7109375" bestFit="1" customWidth="1"/>
    <col min="71" max="71" width="21.5703125" bestFit="1" customWidth="1"/>
    <col min="72" max="72" width="14.85546875" bestFit="1" customWidth="1"/>
    <col min="73" max="73" width="18.42578125" bestFit="1" customWidth="1"/>
    <col min="74" max="74" width="21.5703125" bestFit="1" customWidth="1"/>
    <col min="75" max="75" width="14.85546875" bestFit="1" customWidth="1"/>
    <col min="76" max="76" width="15.140625" bestFit="1" customWidth="1"/>
    <col min="77" max="77" width="21.5703125" bestFit="1" customWidth="1"/>
    <col min="78" max="78" width="14.85546875" bestFit="1" customWidth="1"/>
    <col min="79" max="79" width="15.140625" bestFit="1" customWidth="1"/>
    <col min="80" max="80" width="21.5703125" bestFit="1" customWidth="1"/>
    <col min="81" max="81" width="14.85546875" bestFit="1" customWidth="1"/>
    <col min="82" max="82" width="15.140625" bestFit="1" customWidth="1"/>
    <col min="83" max="83" width="21.5703125" bestFit="1" customWidth="1"/>
    <col min="84" max="84" width="14.85546875" bestFit="1" customWidth="1"/>
    <col min="85" max="85" width="15.7109375" bestFit="1" customWidth="1"/>
    <col min="86" max="86" width="21.5703125" bestFit="1" customWidth="1"/>
    <col min="87" max="87" width="14.85546875" bestFit="1" customWidth="1"/>
    <col min="88" max="88" width="17.85546875" bestFit="1" customWidth="1"/>
    <col min="89" max="89" width="21.5703125" bestFit="1" customWidth="1"/>
    <col min="90" max="90" width="14.85546875" bestFit="1" customWidth="1"/>
    <col min="91" max="91" width="15.140625" bestFit="1" customWidth="1"/>
    <col min="92" max="92" width="21.5703125" bestFit="1" customWidth="1"/>
    <col min="93" max="93" width="14.85546875" bestFit="1" customWidth="1"/>
    <col min="94" max="94" width="29.85546875" bestFit="1" customWidth="1"/>
    <col min="95" max="95" width="36.140625" bestFit="1" customWidth="1"/>
    <col min="96" max="96" width="29.42578125" bestFit="1" customWidth="1"/>
    <col min="97" max="97" width="20.28515625" bestFit="1" customWidth="1"/>
    <col min="98" max="98" width="21.5703125" bestFit="1" customWidth="1"/>
    <col min="99" max="99" width="14.85546875" bestFit="1" customWidth="1"/>
    <col min="100" max="100" width="18.7109375" bestFit="1" customWidth="1"/>
    <col min="101" max="101" width="21.5703125" bestFit="1" customWidth="1"/>
    <col min="102" max="102" width="14.85546875" bestFit="1" customWidth="1"/>
    <col min="103" max="103" width="18.42578125" bestFit="1" customWidth="1"/>
    <col min="104" max="104" width="21.5703125" bestFit="1" customWidth="1"/>
    <col min="105" max="105" width="14.85546875" bestFit="1" customWidth="1"/>
    <col min="106" max="106" width="15.140625" bestFit="1" customWidth="1"/>
    <col min="107" max="107" width="21.5703125" bestFit="1" customWidth="1"/>
    <col min="108" max="108" width="14.85546875" bestFit="1" customWidth="1"/>
    <col min="109" max="109" width="15.140625" bestFit="1" customWidth="1"/>
    <col min="110" max="110" width="21.5703125" bestFit="1" customWidth="1"/>
    <col min="111" max="111" width="14.85546875" bestFit="1" customWidth="1"/>
    <col min="112" max="112" width="15.140625" bestFit="1" customWidth="1"/>
    <col min="113" max="113" width="21.5703125" bestFit="1" customWidth="1"/>
    <col min="114" max="114" width="14.85546875" bestFit="1" customWidth="1"/>
    <col min="115" max="115" width="15.7109375" bestFit="1" customWidth="1"/>
    <col min="116" max="116" width="21.5703125" bestFit="1" customWidth="1"/>
    <col min="117" max="117" width="14.85546875" bestFit="1" customWidth="1"/>
    <col min="118" max="118" width="17.85546875" bestFit="1" customWidth="1"/>
    <col min="119" max="119" width="21.5703125" bestFit="1" customWidth="1"/>
    <col min="120" max="120" width="14.85546875" bestFit="1" customWidth="1"/>
    <col min="121" max="121" width="15.140625" bestFit="1" customWidth="1"/>
    <col min="122" max="122" width="21.5703125" bestFit="1" customWidth="1"/>
    <col min="123" max="123" width="14.85546875" bestFit="1" customWidth="1"/>
    <col min="124" max="124" width="33.28515625" bestFit="1" customWidth="1"/>
    <col min="125" max="125" width="39.7109375" bestFit="1" customWidth="1"/>
    <col min="126" max="126" width="33" bestFit="1" customWidth="1"/>
    <col min="127" max="127" width="15.140625" bestFit="1" customWidth="1"/>
    <col min="128" max="128" width="21.5703125" bestFit="1" customWidth="1"/>
    <col min="129" max="129" width="14.85546875" bestFit="1" customWidth="1"/>
    <col min="130" max="130" width="18.7109375" bestFit="1" customWidth="1"/>
    <col min="131" max="131" width="21.5703125" bestFit="1" customWidth="1"/>
    <col min="132" max="132" width="14.85546875" bestFit="1" customWidth="1"/>
    <col min="133" max="133" width="18.42578125" bestFit="1" customWidth="1"/>
    <col min="134" max="134" width="21.5703125" bestFit="1" customWidth="1"/>
    <col min="135" max="135" width="14.85546875" bestFit="1" customWidth="1"/>
    <col min="136" max="136" width="15.140625" bestFit="1" customWidth="1"/>
    <col min="137" max="137" width="21.5703125" bestFit="1" customWidth="1"/>
    <col min="138" max="138" width="14.85546875" bestFit="1" customWidth="1"/>
    <col min="139" max="139" width="15.140625" bestFit="1" customWidth="1"/>
    <col min="140" max="140" width="21.5703125" bestFit="1" customWidth="1"/>
    <col min="141" max="141" width="14.85546875" bestFit="1" customWidth="1"/>
    <col min="142" max="142" width="15.140625" bestFit="1" customWidth="1"/>
    <col min="143" max="143" width="21.5703125" bestFit="1" customWidth="1"/>
    <col min="144" max="144" width="14.85546875" bestFit="1" customWidth="1"/>
    <col min="145" max="145" width="15.7109375" bestFit="1" customWidth="1"/>
    <col min="146" max="146" width="21.5703125" bestFit="1" customWidth="1"/>
    <col min="147" max="147" width="14.85546875" bestFit="1" customWidth="1"/>
    <col min="148" max="148" width="17.85546875" bestFit="1" customWidth="1"/>
    <col min="149" max="149" width="21.5703125" bestFit="1" customWidth="1"/>
    <col min="150" max="150" width="14.85546875" bestFit="1" customWidth="1"/>
    <col min="151" max="151" width="15.140625" bestFit="1" customWidth="1"/>
    <col min="152" max="152" width="21.5703125" bestFit="1" customWidth="1"/>
    <col min="153" max="153" width="14.85546875" bestFit="1" customWidth="1"/>
    <col min="154" max="154" width="26.42578125" bestFit="1" customWidth="1"/>
    <col min="155" max="155" width="32.7109375" bestFit="1" customWidth="1"/>
    <col min="156" max="156" width="26.140625" bestFit="1" customWidth="1"/>
    <col min="157" max="157" width="15.140625" bestFit="1" customWidth="1"/>
    <col min="158" max="158" width="21.5703125" bestFit="1" customWidth="1"/>
    <col min="159" max="159" width="14.85546875" bestFit="1" customWidth="1"/>
    <col min="160" max="160" width="18.7109375" bestFit="1" customWidth="1"/>
    <col min="161" max="161" width="21.5703125" bestFit="1" customWidth="1"/>
    <col min="162" max="162" width="14.85546875" bestFit="1" customWidth="1"/>
    <col min="163" max="163" width="18.42578125" bestFit="1" customWidth="1"/>
    <col min="164" max="164" width="21.5703125" bestFit="1" customWidth="1"/>
    <col min="165" max="165" width="14.85546875" bestFit="1" customWidth="1"/>
    <col min="166" max="166" width="15.140625" bestFit="1" customWidth="1"/>
    <col min="167" max="167" width="21.5703125" bestFit="1" customWidth="1"/>
    <col min="168" max="168" width="14.85546875" bestFit="1" customWidth="1"/>
    <col min="169" max="169" width="15.140625" bestFit="1" customWidth="1"/>
    <col min="170" max="170" width="21.5703125" bestFit="1" customWidth="1"/>
    <col min="171" max="171" width="14.85546875" bestFit="1" customWidth="1"/>
    <col min="172" max="172" width="15.140625" bestFit="1" customWidth="1"/>
    <col min="173" max="173" width="21.5703125" bestFit="1" customWidth="1"/>
    <col min="174" max="174" width="14.85546875" bestFit="1" customWidth="1"/>
    <col min="175" max="175" width="15.7109375" bestFit="1" customWidth="1"/>
    <col min="176" max="176" width="21.5703125" bestFit="1" customWidth="1"/>
    <col min="177" max="177" width="14.85546875" bestFit="1" customWidth="1"/>
    <col min="178" max="178" width="17.85546875" bestFit="1" customWidth="1"/>
    <col min="179" max="179" width="21.5703125" bestFit="1" customWidth="1"/>
    <col min="180" max="180" width="14.85546875" bestFit="1" customWidth="1"/>
    <col min="181" max="181" width="15.140625" bestFit="1" customWidth="1"/>
    <col min="182" max="182" width="21.5703125" bestFit="1" customWidth="1"/>
    <col min="183" max="183" width="14.85546875" bestFit="1" customWidth="1"/>
    <col min="184" max="184" width="26.7109375" bestFit="1" customWidth="1"/>
    <col min="185" max="185" width="33" bestFit="1" customWidth="1"/>
    <col min="186" max="186" width="26.42578125" bestFit="1" customWidth="1"/>
    <col min="187" max="187" width="16.7109375" bestFit="1" customWidth="1"/>
    <col min="188" max="188" width="21.5703125" bestFit="1" customWidth="1"/>
    <col min="189" max="189" width="14.85546875" bestFit="1" customWidth="1"/>
    <col min="190" max="190" width="18.7109375" bestFit="1" customWidth="1"/>
    <col min="191" max="191" width="21.5703125" bestFit="1" customWidth="1"/>
    <col min="192" max="192" width="14.85546875" bestFit="1" customWidth="1"/>
    <col min="193" max="193" width="18.42578125" bestFit="1" customWidth="1"/>
    <col min="194" max="194" width="21.5703125" bestFit="1" customWidth="1"/>
    <col min="195" max="195" width="14.85546875" bestFit="1" customWidth="1"/>
    <col min="196" max="196" width="15.140625" bestFit="1" customWidth="1"/>
    <col min="197" max="197" width="21.5703125" bestFit="1" customWidth="1"/>
    <col min="198" max="198" width="14.85546875" bestFit="1" customWidth="1"/>
    <col min="199" max="199" width="15.140625" bestFit="1" customWidth="1"/>
    <col min="200" max="200" width="21.5703125" bestFit="1" customWidth="1"/>
    <col min="201" max="201" width="14.85546875" bestFit="1" customWidth="1"/>
    <col min="202" max="202" width="15.140625" bestFit="1" customWidth="1"/>
    <col min="203" max="203" width="21.5703125" bestFit="1" customWidth="1"/>
    <col min="204" max="204" width="14.85546875" bestFit="1" customWidth="1"/>
    <col min="205" max="205" width="15.7109375" bestFit="1" customWidth="1"/>
    <col min="206" max="206" width="21.5703125" bestFit="1" customWidth="1"/>
    <col min="207" max="207" width="14.85546875" bestFit="1" customWidth="1"/>
    <col min="208" max="208" width="17.85546875" bestFit="1" customWidth="1"/>
    <col min="209" max="209" width="21.5703125" bestFit="1" customWidth="1"/>
    <col min="210" max="210" width="14.85546875" bestFit="1" customWidth="1"/>
    <col min="211" max="211" width="15.140625" bestFit="1" customWidth="1"/>
    <col min="212" max="212" width="21.5703125" bestFit="1" customWidth="1"/>
    <col min="213" max="213" width="14.85546875" bestFit="1" customWidth="1"/>
    <col min="214" max="214" width="29.85546875" bestFit="1" customWidth="1"/>
    <col min="215" max="215" width="36.140625" bestFit="1" customWidth="1"/>
    <col min="216" max="216" width="29.42578125" bestFit="1" customWidth="1"/>
    <col min="217" max="217" width="15.140625" bestFit="1" customWidth="1"/>
    <col min="218" max="218" width="21.5703125" bestFit="1" customWidth="1"/>
    <col min="219" max="219" width="14.85546875" bestFit="1" customWidth="1"/>
    <col min="220" max="220" width="18.7109375" bestFit="1" customWidth="1"/>
    <col min="221" max="221" width="21.5703125" bestFit="1" customWidth="1"/>
    <col min="222" max="222" width="14.85546875" bestFit="1" customWidth="1"/>
    <col min="223" max="223" width="18.42578125" bestFit="1" customWidth="1"/>
    <col min="224" max="224" width="21.5703125" bestFit="1" customWidth="1"/>
    <col min="225" max="225" width="14.85546875" bestFit="1" customWidth="1"/>
    <col min="226" max="226" width="15.140625" bestFit="1" customWidth="1"/>
    <col min="227" max="227" width="21.5703125" bestFit="1" customWidth="1"/>
    <col min="228" max="228" width="14.85546875" bestFit="1" customWidth="1"/>
    <col min="229" max="229" width="15.140625" bestFit="1" customWidth="1"/>
    <col min="230" max="230" width="21.5703125" bestFit="1" customWidth="1"/>
    <col min="231" max="231" width="14.85546875" bestFit="1" customWidth="1"/>
    <col min="232" max="232" width="15.140625" bestFit="1" customWidth="1"/>
    <col min="233" max="233" width="21.5703125" bestFit="1" customWidth="1"/>
    <col min="234" max="234" width="14.85546875" bestFit="1" customWidth="1"/>
    <col min="235" max="235" width="15.7109375" bestFit="1" customWidth="1"/>
    <col min="236" max="236" width="21.5703125" bestFit="1" customWidth="1"/>
    <col min="237" max="237" width="14.85546875" bestFit="1" customWidth="1"/>
    <col min="238" max="238" width="17.85546875" bestFit="1" customWidth="1"/>
    <col min="239" max="239" width="21.5703125" bestFit="1" customWidth="1"/>
    <col min="240" max="240" width="14.85546875" bestFit="1" customWidth="1"/>
    <col min="241" max="241" width="15.140625" bestFit="1" customWidth="1"/>
    <col min="242" max="242" width="21.5703125" bestFit="1" customWidth="1"/>
    <col min="243" max="243" width="14.85546875" bestFit="1" customWidth="1"/>
    <col min="244" max="244" width="26.7109375" bestFit="1" customWidth="1"/>
    <col min="245" max="245" width="33" bestFit="1" customWidth="1"/>
    <col min="246" max="246" width="26.42578125" bestFit="1" customWidth="1"/>
    <col min="247" max="247" width="17.5703125" bestFit="1" customWidth="1"/>
    <col min="248" max="248" width="21.5703125" bestFit="1" customWidth="1"/>
    <col min="249" max="249" width="14.85546875" bestFit="1" customWidth="1"/>
    <col min="250" max="250" width="18.7109375" bestFit="1" customWidth="1"/>
    <col min="251" max="251" width="21.5703125" bestFit="1" customWidth="1"/>
    <col min="252" max="252" width="14.85546875" bestFit="1" customWidth="1"/>
    <col min="253" max="253" width="18.42578125" bestFit="1" customWidth="1"/>
    <col min="254" max="254" width="21.5703125" bestFit="1" customWidth="1"/>
    <col min="255" max="255" width="14.85546875" bestFit="1" customWidth="1"/>
    <col min="256" max="256" width="15.140625" bestFit="1" customWidth="1"/>
    <col min="257" max="257" width="21.5703125" bestFit="1" customWidth="1"/>
    <col min="258" max="258" width="14.85546875" bestFit="1" customWidth="1"/>
    <col min="259" max="259" width="15.140625" bestFit="1" customWidth="1"/>
    <col min="260" max="260" width="21.5703125" bestFit="1" customWidth="1"/>
    <col min="261" max="261" width="14.85546875" bestFit="1" customWidth="1"/>
    <col min="262" max="262" width="15.140625" bestFit="1" customWidth="1"/>
    <col min="263" max="263" width="21.5703125" bestFit="1" customWidth="1"/>
    <col min="264" max="264" width="14.85546875" bestFit="1" customWidth="1"/>
    <col min="265" max="265" width="15.7109375" bestFit="1" customWidth="1"/>
    <col min="266" max="266" width="21.5703125" bestFit="1" customWidth="1"/>
    <col min="267" max="267" width="14.85546875" bestFit="1" customWidth="1"/>
    <col min="268" max="268" width="17.85546875" bestFit="1" customWidth="1"/>
    <col min="269" max="269" width="21.5703125" bestFit="1" customWidth="1"/>
    <col min="270" max="270" width="14.85546875" bestFit="1" customWidth="1"/>
    <col min="271" max="271" width="15.140625" bestFit="1" customWidth="1"/>
    <col min="272" max="272" width="21.5703125" bestFit="1" customWidth="1"/>
    <col min="273" max="273" width="14.85546875" bestFit="1" customWidth="1"/>
    <col min="274" max="274" width="30.7109375" bestFit="1" customWidth="1"/>
    <col min="275" max="275" width="37" bestFit="1" customWidth="1"/>
    <col min="276" max="276" width="30.42578125" bestFit="1" customWidth="1"/>
    <col min="277" max="277" width="16.85546875" bestFit="1" customWidth="1"/>
    <col min="278" max="278" width="21.5703125" bestFit="1" customWidth="1"/>
    <col min="279" max="279" width="14.85546875" bestFit="1" customWidth="1"/>
    <col min="280" max="280" width="18.7109375" bestFit="1" customWidth="1"/>
    <col min="281" max="281" width="21.5703125" bestFit="1" customWidth="1"/>
    <col min="282" max="282" width="14.85546875" bestFit="1" customWidth="1"/>
    <col min="283" max="283" width="18.42578125" bestFit="1" customWidth="1"/>
    <col min="284" max="284" width="21.5703125" bestFit="1" customWidth="1"/>
    <col min="285" max="285" width="14.85546875" bestFit="1" customWidth="1"/>
    <col min="286" max="286" width="15.140625" bestFit="1" customWidth="1"/>
    <col min="287" max="287" width="21.5703125" bestFit="1" customWidth="1"/>
    <col min="288" max="288" width="14.85546875" bestFit="1" customWidth="1"/>
    <col min="289" max="289" width="15.140625" bestFit="1" customWidth="1"/>
    <col min="290" max="290" width="21.5703125" bestFit="1" customWidth="1"/>
    <col min="291" max="291" width="14.85546875" bestFit="1" customWidth="1"/>
    <col min="292" max="292" width="15.140625" bestFit="1" customWidth="1"/>
    <col min="293" max="293" width="21.5703125" bestFit="1" customWidth="1"/>
    <col min="294" max="294" width="14.85546875" bestFit="1" customWidth="1"/>
    <col min="295" max="295" width="15.7109375" bestFit="1" customWidth="1"/>
    <col min="296" max="296" width="21.5703125" bestFit="1" customWidth="1"/>
    <col min="297" max="297" width="14.85546875" bestFit="1" customWidth="1"/>
    <col min="298" max="298" width="17.85546875" bestFit="1" customWidth="1"/>
    <col min="299" max="299" width="21.5703125" bestFit="1" customWidth="1"/>
    <col min="300" max="300" width="14.85546875" bestFit="1" customWidth="1"/>
    <col min="301" max="301" width="15.140625" bestFit="1" customWidth="1"/>
    <col min="302" max="302" width="21.5703125" bestFit="1" customWidth="1"/>
    <col min="303" max="303" width="14.85546875" bestFit="1" customWidth="1"/>
    <col min="304" max="304" width="30" bestFit="1" customWidth="1"/>
    <col min="305" max="305" width="36.28515625" bestFit="1" customWidth="1"/>
    <col min="306" max="306" width="29.7109375" bestFit="1" customWidth="1"/>
    <col min="307" max="307" width="24.7109375" bestFit="1" customWidth="1"/>
    <col min="308" max="308" width="21.5703125" bestFit="1" customWidth="1"/>
    <col min="309" max="309" width="14.85546875" bestFit="1" customWidth="1"/>
    <col min="310" max="310" width="18.7109375" bestFit="1" customWidth="1"/>
    <col min="311" max="311" width="21.5703125" bestFit="1" customWidth="1"/>
    <col min="312" max="312" width="14.85546875" bestFit="1" customWidth="1"/>
    <col min="313" max="313" width="18.42578125" bestFit="1" customWidth="1"/>
    <col min="314" max="314" width="21.5703125" bestFit="1" customWidth="1"/>
    <col min="315" max="315" width="14.85546875" bestFit="1" customWidth="1"/>
    <col min="316" max="316" width="15.140625" bestFit="1" customWidth="1"/>
    <col min="317" max="317" width="21.5703125" bestFit="1" customWidth="1"/>
    <col min="318" max="318" width="14.85546875" bestFit="1" customWidth="1"/>
    <col min="319" max="319" width="15.140625" bestFit="1" customWidth="1"/>
    <col min="320" max="320" width="21.5703125" bestFit="1" customWidth="1"/>
    <col min="321" max="321" width="14.85546875" bestFit="1" customWidth="1"/>
    <col min="322" max="322" width="15.140625" bestFit="1" customWidth="1"/>
    <col min="323" max="323" width="21.5703125" bestFit="1" customWidth="1"/>
    <col min="324" max="324" width="14.85546875" bestFit="1" customWidth="1"/>
    <col min="325" max="325" width="15.7109375" bestFit="1" customWidth="1"/>
    <col min="326" max="326" width="21.5703125" bestFit="1" customWidth="1"/>
    <col min="327" max="327" width="14.85546875" bestFit="1" customWidth="1"/>
    <col min="328" max="328" width="17.85546875" bestFit="1" customWidth="1"/>
    <col min="329" max="329" width="21.5703125" bestFit="1" customWidth="1"/>
    <col min="330" max="330" width="14.85546875" bestFit="1" customWidth="1"/>
    <col min="331" max="331" width="15.140625" bestFit="1" customWidth="1"/>
    <col min="332" max="332" width="21.5703125" bestFit="1" customWidth="1"/>
    <col min="333" max="333" width="14.85546875" bestFit="1" customWidth="1"/>
    <col min="334" max="334" width="37.7109375" bestFit="1" customWidth="1"/>
    <col min="335" max="335" width="44.140625" bestFit="1" customWidth="1"/>
    <col min="336" max="336" width="37.42578125" bestFit="1" customWidth="1"/>
    <col min="337" max="337" width="19.7109375" bestFit="1" customWidth="1"/>
    <col min="338" max="338" width="21.5703125" bestFit="1" customWidth="1"/>
    <col min="339" max="339" width="14.85546875" bestFit="1" customWidth="1"/>
    <col min="340" max="340" width="18.7109375" bestFit="1" customWidth="1"/>
    <col min="341" max="341" width="21.5703125" bestFit="1" customWidth="1"/>
    <col min="342" max="342" width="14.85546875" bestFit="1" customWidth="1"/>
    <col min="343" max="343" width="18.42578125" bestFit="1" customWidth="1"/>
    <col min="344" max="344" width="21.5703125" bestFit="1" customWidth="1"/>
    <col min="345" max="345" width="14.85546875" bestFit="1" customWidth="1"/>
    <col min="346" max="346" width="15.140625" bestFit="1" customWidth="1"/>
    <col min="347" max="347" width="21.5703125" bestFit="1" customWidth="1"/>
    <col min="348" max="348" width="14.85546875" bestFit="1" customWidth="1"/>
    <col min="349" max="349" width="15.140625" bestFit="1" customWidth="1"/>
    <col min="350" max="350" width="21.5703125" bestFit="1" customWidth="1"/>
    <col min="351" max="351" width="14.85546875" bestFit="1" customWidth="1"/>
    <col min="352" max="352" width="15.140625" bestFit="1" customWidth="1"/>
    <col min="353" max="353" width="21.5703125" bestFit="1" customWidth="1"/>
    <col min="354" max="354" width="14.85546875" bestFit="1" customWidth="1"/>
    <col min="355" max="355" width="15.7109375" bestFit="1" customWidth="1"/>
    <col min="356" max="356" width="21.5703125" bestFit="1" customWidth="1"/>
    <col min="357" max="357" width="14.85546875" bestFit="1" customWidth="1"/>
    <col min="358" max="358" width="17.85546875" bestFit="1" customWidth="1"/>
    <col min="359" max="359" width="21.5703125" bestFit="1" customWidth="1"/>
    <col min="360" max="360" width="14.85546875" bestFit="1" customWidth="1"/>
    <col min="361" max="361" width="15.140625" bestFit="1" customWidth="1"/>
    <col min="362" max="362" width="21.5703125" bestFit="1" customWidth="1"/>
    <col min="363" max="363" width="14.85546875" bestFit="1" customWidth="1"/>
    <col min="364" max="364" width="32.7109375" bestFit="1" customWidth="1"/>
    <col min="365" max="365" width="39.140625" bestFit="1" customWidth="1"/>
    <col min="366" max="366" width="32.42578125" bestFit="1" customWidth="1"/>
    <col min="367" max="367" width="15.7109375" bestFit="1" customWidth="1"/>
    <col min="368" max="368" width="21.5703125" bestFit="1" customWidth="1"/>
    <col min="369" max="369" width="14.85546875" bestFit="1" customWidth="1"/>
    <col min="370" max="370" width="28.7109375" bestFit="1" customWidth="1"/>
    <col min="371" max="371" width="35.140625" bestFit="1" customWidth="1"/>
    <col min="372" max="372" width="28.42578125" bestFit="1" customWidth="1"/>
    <col min="373" max="373" width="15.140625" bestFit="1" customWidth="1"/>
    <col min="374" max="374" width="21.5703125" bestFit="1" customWidth="1"/>
    <col min="375" max="375" width="14.85546875" bestFit="1" customWidth="1"/>
    <col min="376" max="376" width="22.140625" bestFit="1" customWidth="1"/>
    <col min="377" max="377" width="28.42578125" bestFit="1" customWidth="1"/>
    <col min="378" max="378" width="21.85546875" bestFit="1" customWidth="1"/>
    <col min="379" max="379" width="20.140625" bestFit="1" customWidth="1"/>
    <col min="380" max="380" width="26.5703125" bestFit="1" customWidth="1"/>
    <col min="381" max="381" width="19.85546875" bestFit="1" customWidth="1"/>
  </cols>
  <sheetData>
    <row r="2" spans="1:13" ht="48" customHeight="1" x14ac:dyDescent="0.25">
      <c r="A2" s="42" t="s">
        <v>90</v>
      </c>
      <c r="B2" s="39" t="s">
        <v>87</v>
      </c>
      <c r="C2" s="39" t="s">
        <v>172</v>
      </c>
      <c r="D2" s="39" t="s">
        <v>78</v>
      </c>
      <c r="E2" s="39" t="s">
        <v>173</v>
      </c>
      <c r="F2" s="39" t="s">
        <v>174</v>
      </c>
      <c r="G2" s="39" t="s">
        <v>40</v>
      </c>
      <c r="H2" s="39" t="s">
        <v>175</v>
      </c>
      <c r="I2" s="39" t="s">
        <v>80</v>
      </c>
      <c r="J2" s="39" t="s">
        <v>176</v>
      </c>
      <c r="K2" s="39" t="s">
        <v>13</v>
      </c>
      <c r="L2" s="39" t="s">
        <v>177</v>
      </c>
      <c r="M2" s="39" t="s">
        <v>91</v>
      </c>
    </row>
    <row r="3" spans="1:13" x14ac:dyDescent="0.25">
      <c r="A3" s="35" t="s">
        <v>57</v>
      </c>
      <c r="B3" s="40">
        <f>IFERROR(GETPIVOTDATA("[Measures].[Count of Tip AD]",Pivot_Leveling!$A$3,"[Tipul_Procedurii].[Procedura]","[Tipul_Procedurii].[Procedura].&amp;[AD complexa]","[Responsabil_achizitie].[Responsabil achizitie]","[Responsabil_achizitie].[Responsabil achizitie].&amp;[ALEXANDRU Anisia]"),0)</f>
        <v>2</v>
      </c>
      <c r="C3" s="4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achizitie].&amp;[ALEXANDRU Anisia]"),0)</f>
        <v>0</v>
      </c>
      <c r="D3" s="40">
        <f>IFERROR(GETPIVOTDATA("[Measures].[Count of Tip AD]",Pivot_Leveling!$A$3,"[Tipul_Procedurii].[Procedura]","[Tipul_Procedurii].[Procedura].&amp;[AD simpla]","[Responsabil_achizitie].[Responsabil achizitie]","[Responsabil_achizitie].[Responsabil achizitie].&amp;[ALEXANDRU Anisia]"),0)</f>
        <v>0</v>
      </c>
      <c r="E3" s="4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achizitie].&amp;[ALEXANDRU Anisia]"),0)</f>
        <v>0</v>
      </c>
      <c r="F3" s="4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achizitie].&amp;[ALEXANDRU Anisia]"),0)</f>
        <v>0</v>
      </c>
      <c r="G3" s="4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achizitie].&amp;[ALEXANDRU Anisia]"),0)</f>
        <v>0</v>
      </c>
      <c r="H3" s="4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achizitie].&amp;[ALEXANDRU Anisia]"),0)</f>
        <v>0</v>
      </c>
      <c r="I3" s="4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achizitie].&amp;[ALEXANDRU Anisia]"),0)</f>
        <v>0</v>
      </c>
      <c r="J3" s="4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achizitie].&amp;[ALEXANDRU Anisia]"),0)</f>
        <v>0</v>
      </c>
      <c r="K3" s="4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achizitie].&amp;[ALEXANDRU Anisia]"),0)</f>
        <v>0</v>
      </c>
      <c r="L3" s="4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achizitie].&amp;[ALEXANDRU Anisia]"),0)</f>
        <v>0</v>
      </c>
      <c r="M3" s="38">
        <f>SUBTOTAL(9,B3:L3)</f>
        <v>2</v>
      </c>
    </row>
    <row r="4" spans="1:13" x14ac:dyDescent="0.25">
      <c r="A4" s="35" t="s">
        <v>14</v>
      </c>
      <c r="B4" s="40">
        <f>IFERROR(GETPIVOTDATA("[Measures].[Count of Tip AD]",Pivot_Leveling!$A$3,"[Tipul_Procedurii].[Procedura]","[Tipul_Procedurii].[Procedura].&amp;[AD complexa]","[Responsabil_achizitie].[Responsabil achizitie]","[Responsabil_achizitie].[Responsabil achizitie].&amp;[BACNEANU Virginia]"),0)</f>
        <v>0</v>
      </c>
      <c r="C4" s="4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achizitie].&amp;[BACNEANU Virginia]"),0)</f>
        <v>2</v>
      </c>
      <c r="D4" s="40">
        <f>IFERROR(GETPIVOTDATA("[Measures].[Count of Tip AD]",Pivot_Leveling!$A$3,"[Tipul_Procedurii].[Procedura]","[Tipul_Procedurii].[Procedura].&amp;[AD simpla]","[Responsabil_achizitie].[Responsabil achizitie]","[Responsabil_achizitie].[Responsabil achizitie].&amp;[BACNEANU Virginia]"),0)</f>
        <v>0</v>
      </c>
      <c r="E4" s="4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achizitie].&amp;[BACNEANU Virginia]"),0)</f>
        <v>0</v>
      </c>
      <c r="F4" s="4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achizitie].&amp;[BACNEANU Virginia]"),0)</f>
        <v>0</v>
      </c>
      <c r="G4" s="4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achizitie].&amp;[BACNEANU Virginia]"),0)</f>
        <v>0</v>
      </c>
      <c r="H4" s="4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achizitie].&amp;[BACNEANU Virginia]"),0)</f>
        <v>0</v>
      </c>
      <c r="I4" s="4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achizitie].&amp;[BACNEANU Virginia]"),0)</f>
        <v>0</v>
      </c>
      <c r="J4" s="4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achizitie].&amp;[BACNEANU Virginia]"),0)</f>
        <v>1</v>
      </c>
      <c r="K4" s="4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achizitie].&amp;[BACNEANU Virginia]"),0)</f>
        <v>0</v>
      </c>
      <c r="L4" s="4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achizitie].&amp;[BACNEANU Virginia]"),0)</f>
        <v>0</v>
      </c>
      <c r="M4" s="38">
        <f>SUBTOTAL(9,B4:L4)</f>
        <v>3</v>
      </c>
    </row>
    <row r="5" spans="1:13" x14ac:dyDescent="0.25">
      <c r="A5" s="35" t="s">
        <v>62</v>
      </c>
      <c r="B5" s="40">
        <f>IFERROR(GETPIVOTDATA("[Measures].[Count of Tip AD]",Pivot_Leveling!$A$3,"[Tipul_Procedurii].[Procedura]","[Tipul_Procedurii].[Procedura].&amp;[AD complexa]","[Responsabil_achizitie].[Responsabil achizitie]","[Responsabil_achizitie].[Responsabil achizitie].&amp;[BUZICA Cristian]"),0)</f>
        <v>4</v>
      </c>
      <c r="C5" s="4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achizitie].&amp;[BUZICA Cristian]"),0)</f>
        <v>0</v>
      </c>
      <c r="D5" s="40">
        <f>IFERROR(GETPIVOTDATA("[Measures].[Count of Tip AD]",Pivot_Leveling!$A$3,"[Tipul_Procedurii].[Procedura]","[Tipul_Procedurii].[Procedura].&amp;[AD simpla]","[Responsabil_achizitie].[Responsabil achizitie]","[Responsabil_achizitie].[Responsabil achizitie].&amp;[BUZICA Cristian]"),0)</f>
        <v>0</v>
      </c>
      <c r="E5" s="4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achizitie].&amp;[BUZICA Cristian]"),0)</f>
        <v>0</v>
      </c>
      <c r="F5" s="4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achizitie].&amp;[BUZICA Cristian]"),0)</f>
        <v>0</v>
      </c>
      <c r="G5" s="4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achizitie].&amp;[BUZICA Cristian]"),0)</f>
        <v>0</v>
      </c>
      <c r="H5" s="4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achizitie].&amp;[BUZICA Cristian]"),0)</f>
        <v>0</v>
      </c>
      <c r="I5" s="4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achizitie].&amp;[BUZICA Cristian]"),0)</f>
        <v>1</v>
      </c>
      <c r="J5" s="4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achizitie].&amp;[BUZICA Cristian]"),0)</f>
        <v>0</v>
      </c>
      <c r="K5" s="4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achizitie].&amp;[BUZICA Cristian]"),0)</f>
        <v>0</v>
      </c>
      <c r="L5" s="4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achizitie].&amp;[BUZICA Cristian]"),0)</f>
        <v>0</v>
      </c>
      <c r="M5" s="38">
        <f t="shared" ref="M5:M15" si="0">SUBTOTAL(9,B5:L5)</f>
        <v>5</v>
      </c>
    </row>
    <row r="6" spans="1:13" x14ac:dyDescent="0.25">
      <c r="A6" s="35" t="s">
        <v>21</v>
      </c>
      <c r="B6" s="40">
        <f>IFERROR(GETPIVOTDATA("[Measures].[Count of Tip AD]",Pivot_Leveling!$A$3,"[Tipul_Procedurii].[Procedura]","[Tipul_Procedurii].[Procedura].&amp;[AD complexa]","[Responsabil_achizitie].[Responsabil achizitie]","[Responsabil_achizitie].[Responsabil achizitie].&amp;[CIMPEANU Carmen]"),0)</f>
        <v>0</v>
      </c>
      <c r="C6" s="4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achizitie].&amp;[CIMPEANU Carmen]"),0)</f>
        <v>0</v>
      </c>
      <c r="D6" s="40">
        <f>IFERROR(GETPIVOTDATA("[Measures].[Count of Tip AD]",Pivot_Leveling!$A$3,"[Tipul_Procedurii].[Procedura]","[Tipul_Procedurii].[Procedura].&amp;[AD simpla]","[Responsabil_achizitie].[Responsabil achizitie]","[Responsabil_achizitie].[Responsabil achizitie].&amp;[CIMPEANU Carmen]"),0)</f>
        <v>0</v>
      </c>
      <c r="E6" s="4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achizitie].&amp;[CIMPEANU Carmen]"),0)</f>
        <v>0</v>
      </c>
      <c r="F6" s="4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achizitie].&amp;[CIMPEANU Carmen]"),0)</f>
        <v>0</v>
      </c>
      <c r="G6" s="4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achizitie].&amp;[CIMPEANU Carmen]"),0)</f>
        <v>0</v>
      </c>
      <c r="H6" s="4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achizitie].&amp;[CIMPEANU Carmen]"),0)</f>
        <v>1</v>
      </c>
      <c r="I6" s="4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achizitie].&amp;[CIMPEANU Carmen]"),0)</f>
        <v>0</v>
      </c>
      <c r="J6" s="4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achizitie].&amp;[CIMPEANU Carmen]"),0)</f>
        <v>2</v>
      </c>
      <c r="K6" s="4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achizitie].&amp;[CIMPEANU Carmen]"),0)</f>
        <v>1</v>
      </c>
      <c r="L6" s="4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achizitie].&amp;[CIMPEANU Carmen]"),0)</f>
        <v>0</v>
      </c>
      <c r="M6" s="38">
        <f t="shared" si="0"/>
        <v>4</v>
      </c>
    </row>
    <row r="7" spans="1:13" x14ac:dyDescent="0.25">
      <c r="A7" s="35" t="s">
        <v>19</v>
      </c>
      <c r="B7" s="40">
        <f>IFERROR(GETPIVOTDATA("[Measures].[Count of Tip AD]",Pivot_Leveling!$A$3,"[Tipul_Procedurii].[Procedura]","[Tipul_Procedurii].[Procedura].&amp;[AD complexa]","[Responsabil_achizitie].[Responsabil achizitie]","[Responsabil_achizitie].[Responsabil achizitie].&amp;[CRETU Anca]"),0)</f>
        <v>0</v>
      </c>
      <c r="C7" s="4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achizitie].&amp;[CRETU Anca]"),0)</f>
        <v>2</v>
      </c>
      <c r="D7" s="40">
        <f>IFERROR(GETPIVOTDATA("[Measures].[Count of Tip AD]",Pivot_Leveling!$A$3,"[Tipul_Procedurii].[Procedura]","[Tipul_Procedurii].[Procedura].&amp;[AD simpla]","[Responsabil_achizitie].[Responsabil achizitie]","[Responsabil_achizitie].[Responsabil achizitie].&amp;[CRETU Anca]"),0)</f>
        <v>0</v>
      </c>
      <c r="E7" s="4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achizitie].&amp;[CRETU Anca]"),0)</f>
        <v>0</v>
      </c>
      <c r="F7" s="4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achizitie].&amp;[CRETU Anca]"),0)</f>
        <v>0</v>
      </c>
      <c r="G7" s="4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achizitie].&amp;[CRETU Anca]"),0)</f>
        <v>0</v>
      </c>
      <c r="H7" s="4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achizitie].&amp;[CRETU Anca]"),0)</f>
        <v>0</v>
      </c>
      <c r="I7" s="4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achizitie].&amp;[CRETU Anca]"),0)</f>
        <v>0</v>
      </c>
      <c r="J7" s="4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achizitie].&amp;[CRETU Anca]"),0)</f>
        <v>0</v>
      </c>
      <c r="K7" s="4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achizitie].&amp;[CRETU Anca]"),0)</f>
        <v>0</v>
      </c>
      <c r="L7" s="4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achizitie].&amp;[CRETU Anca]"),0)</f>
        <v>0</v>
      </c>
      <c r="M7" s="38">
        <f t="shared" si="0"/>
        <v>2</v>
      </c>
    </row>
    <row r="8" spans="1:13" x14ac:dyDescent="0.25">
      <c r="A8" s="35" t="s">
        <v>24</v>
      </c>
      <c r="B8" s="40">
        <f>IFERROR(GETPIVOTDATA("[Measures].[Count of Tip AD]",Pivot_Leveling!$A$3,"[Tipul_Procedurii].[Procedura]","[Tipul_Procedurii].[Procedura].&amp;[AD complexa]","[Responsabil_achizitie].[Responsabil achizitie]","[Responsabil_achizitie].[Responsabil achizitie].&amp;[GHEORGHE Mirela]"),0)</f>
        <v>3</v>
      </c>
      <c r="C8" s="4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achizitie].&amp;[GHEORGHE Mirela]"),0)</f>
        <v>0</v>
      </c>
      <c r="D8" s="40">
        <f>IFERROR(GETPIVOTDATA("[Measures].[Count of Tip AD]",Pivot_Leveling!$A$3,"[Tipul_Procedurii].[Procedura]","[Tipul_Procedurii].[Procedura].&amp;[AD simpla]","[Responsabil_achizitie].[Responsabil achizitie]","[Responsabil_achizitie].[Responsabil achizitie].&amp;[GHEORGHE Mirela]"),0)</f>
        <v>0</v>
      </c>
      <c r="E8" s="4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achizitie].&amp;[GHEORGHE Mirela]"),0)</f>
        <v>0</v>
      </c>
      <c r="F8" s="4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achizitie].&amp;[GHEORGHE Mirela]"),0)</f>
        <v>0</v>
      </c>
      <c r="G8" s="4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achizitie].&amp;[GHEORGHE Mirela]"),0)</f>
        <v>0</v>
      </c>
      <c r="H8" s="4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achizitie].&amp;[GHEORGHE Mirela]"),0)</f>
        <v>0</v>
      </c>
      <c r="I8" s="4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achizitie].&amp;[GHEORGHE Mirela]"),0)</f>
        <v>0</v>
      </c>
      <c r="J8" s="4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achizitie].&amp;[GHEORGHE Mirela]"),0)</f>
        <v>0</v>
      </c>
      <c r="K8" s="4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achizitie].&amp;[GHEORGHE Mirela]"),0)</f>
        <v>0</v>
      </c>
      <c r="L8" s="4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achizitie].&amp;[GHEORGHE Mirela]"),0)</f>
        <v>0</v>
      </c>
      <c r="M8" s="38">
        <f t="shared" si="0"/>
        <v>3</v>
      </c>
    </row>
    <row r="9" spans="1:13" x14ac:dyDescent="0.25">
      <c r="A9" s="35" t="s">
        <v>18</v>
      </c>
      <c r="B9" s="40">
        <f>IFERROR(GETPIVOTDATA("[Measures].[Count of Tip AD]",Pivot_Leveling!$A$3,"[Tipul_Procedurii].[Procedura]","[Tipul_Procedurii].[Procedura].&amp;[AD complexa]","[Responsabil_achizitie].[Responsabil achizitie]","[Responsabil_achizitie].[Responsabil achizitie].&amp;[HORIA Alina]"),0)</f>
        <v>0</v>
      </c>
      <c r="C9" s="4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achizitie].&amp;[HORIA Alina]"),0)</f>
        <v>0</v>
      </c>
      <c r="D9" s="40">
        <f>IFERROR(GETPIVOTDATA("[Measures].[Count of Tip AD]",Pivot_Leveling!$A$3,"[Tipul_Procedurii].[Procedura]","[Tipul_Procedurii].[Procedura].&amp;[AD simpla]","[Responsabil_achizitie].[Responsabil achizitie]","[Responsabil_achizitie].[Responsabil achizitie].&amp;[HORIA Alina]"),0)</f>
        <v>0</v>
      </c>
      <c r="E9" s="4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achizitie].&amp;[HORIA Alina]"),0)</f>
        <v>0</v>
      </c>
      <c r="F9" s="4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achizitie].&amp;[HORIA Alina]"),0)</f>
        <v>0</v>
      </c>
      <c r="G9" s="4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achizitie].&amp;[HORIA Alina]"),0)</f>
        <v>0</v>
      </c>
      <c r="H9" s="4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achizitie].&amp;[HORIA Alina]"),0)</f>
        <v>0</v>
      </c>
      <c r="I9" s="4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achizitie].&amp;[HORIA Alina]"),0)</f>
        <v>0</v>
      </c>
      <c r="J9" s="4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achizitie].&amp;[HORIA Alina]"),0)</f>
        <v>0</v>
      </c>
      <c r="K9" s="4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achizitie].&amp;[HORIA Alina]"),0)</f>
        <v>1</v>
      </c>
      <c r="L9" s="4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achizitie].&amp;[HORIA Alina]"),0)</f>
        <v>0</v>
      </c>
      <c r="M9" s="38">
        <f t="shared" si="0"/>
        <v>1</v>
      </c>
    </row>
    <row r="10" spans="1:13" x14ac:dyDescent="0.25">
      <c r="A10" s="35" t="s">
        <v>56</v>
      </c>
      <c r="B10" s="40">
        <f>IFERROR(GETPIVOTDATA("[Measures].[Count of Tip AD]",Pivot_Leveling!$A$3,"[Tipul_Procedurii].[Procedura]","[Tipul_Procedurii].[Procedura].&amp;[AD complexa]","[Responsabil_achizitie].[Responsabil achizitie]","[Responsabil_achizitie].[Responsabil achizitie].&amp;[NEGREA Andrei]"),0)</f>
        <v>0</v>
      </c>
      <c r="C10" s="4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achizitie].&amp;[NEGREA Andrei]"),0)</f>
        <v>0</v>
      </c>
      <c r="D10" s="40">
        <f>IFERROR(GETPIVOTDATA("[Measures].[Count of Tip AD]",Pivot_Leveling!$A$3,"[Tipul_Procedurii].[Procedura]","[Tipul_Procedurii].[Procedura].&amp;[AD simpla]","[Responsabil_achizitie].[Responsabil achizitie]","[Responsabil_achizitie].[Responsabil achizitie].&amp;[NEGREA Andrei]"),0)</f>
        <v>0</v>
      </c>
      <c r="E10" s="4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achizitie].&amp;[NEGREA Andrei]"),0)</f>
        <v>0</v>
      </c>
      <c r="F10" s="4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achizitie].&amp;[NEGREA Andrei]"),0)</f>
        <v>0</v>
      </c>
      <c r="G10" s="4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achizitie].&amp;[NEGREA Andrei]"),0)</f>
        <v>0</v>
      </c>
      <c r="H10" s="4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achizitie].&amp;[NEGREA Andrei]"),0)</f>
        <v>0</v>
      </c>
      <c r="I10" s="4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achizitie].&amp;[NEGREA Andrei]"),0)</f>
        <v>0</v>
      </c>
      <c r="J10" s="4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achizitie].&amp;[NEGREA Andrei]"),0)</f>
        <v>0</v>
      </c>
      <c r="K10" s="4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achizitie].&amp;[NEGREA Andrei]"),0)</f>
        <v>1</v>
      </c>
      <c r="L10" s="4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achizitie].&amp;[NEGREA Andrei]"),0)</f>
        <v>0</v>
      </c>
      <c r="M10" s="38">
        <f t="shared" si="0"/>
        <v>1</v>
      </c>
    </row>
    <row r="11" spans="1:13" x14ac:dyDescent="0.25">
      <c r="A11" s="35" t="s">
        <v>70</v>
      </c>
      <c r="B11" s="40">
        <f>IFERROR(GETPIVOTDATA("[Measures].[Count of Tip AD]",Pivot_Leveling!$A$3,"[Tipul_Procedurii].[Procedura]","[Tipul_Procedurii].[Procedura].&amp;[AD complexa]","[Responsabil_achizitie].[Responsabil achizitie]","[Responsabil_achizitie].[Responsabil achizitie].&amp;[OANĂ Elena]"),0)</f>
        <v>0</v>
      </c>
      <c r="C11" s="4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achizitie].&amp;[OANĂ Elena]"),0)</f>
        <v>0</v>
      </c>
      <c r="D11" s="40">
        <f>IFERROR(GETPIVOTDATA("[Measures].[Count of Tip AD]",Pivot_Leveling!$A$3,"[Tipul_Procedurii].[Procedura]","[Tipul_Procedurii].[Procedura].&amp;[AD simpla]","[Responsabil_achizitie].[Responsabil achizitie]","[Responsabil_achizitie].[Responsabil achizitie].&amp;[OANĂ Elena]"),0)</f>
        <v>0</v>
      </c>
      <c r="E11" s="4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achizitie].&amp;[OANĂ Elena]"),0)</f>
        <v>0</v>
      </c>
      <c r="F11" s="4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achizitie].&amp;[OANĂ Elena]"),0)</f>
        <v>0</v>
      </c>
      <c r="G11" s="4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achizitie].&amp;[OANĂ Elena]"),0)</f>
        <v>0</v>
      </c>
      <c r="H11" s="4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achizitie].&amp;[OANĂ Elena]"),0)</f>
        <v>0</v>
      </c>
      <c r="I11" s="4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achizitie].&amp;[OANĂ Elena]"),0)</f>
        <v>0</v>
      </c>
      <c r="J11" s="4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achizitie].&amp;[OANĂ Elena]"),0)</f>
        <v>0</v>
      </c>
      <c r="K11" s="4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achizitie].&amp;[OANĂ Elena]"),0)</f>
        <v>0</v>
      </c>
      <c r="L11" s="4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achizitie].&amp;[OANĂ Elena]"),0)</f>
        <v>0</v>
      </c>
      <c r="M11" s="38">
        <f t="shared" si="0"/>
        <v>0</v>
      </c>
    </row>
    <row r="12" spans="1:13" x14ac:dyDescent="0.25">
      <c r="A12" s="35" t="s">
        <v>76</v>
      </c>
      <c r="B12" s="40">
        <f>IFERROR(GETPIVOTDATA("[Measures].[Count of Tip AD]",Pivot_Leveling!$A$3,"[Tipul_Procedurii].[Procedura]","[Tipul_Procedurii].[Procedura].&amp;[AD complexa]","[Responsabil_achizitie].[Responsabil achizitie]","[Responsabil_achizitie].[Responsabil achizitie].&amp;[OLTEANU Felicia]"),0)</f>
        <v>0</v>
      </c>
      <c r="C12" s="4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achizitie].&amp;[OLTEANU Felicia]"),0)</f>
        <v>0</v>
      </c>
      <c r="D12" s="40">
        <f>IFERROR(GETPIVOTDATA("[Measures].[Count of Tip AD]",Pivot_Leveling!$A$3,"[Tipul_Procedurii].[Procedura]","[Tipul_Procedurii].[Procedura].&amp;[AD simpla]","[Responsabil_achizitie].[Responsabil achizitie]","[Responsabil_achizitie].[Responsabil achizitie].&amp;[OLTEANU Felicia]"),0)</f>
        <v>0</v>
      </c>
      <c r="E12" s="4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achizitie].&amp;[OLTEANU Felicia]"),0)</f>
        <v>0</v>
      </c>
      <c r="F12" s="4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achizitie].&amp;[OLTEANU Felicia]"),0)</f>
        <v>0</v>
      </c>
      <c r="G12" s="4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achizitie].&amp;[OLTEANU Felicia]"),0)</f>
        <v>0</v>
      </c>
      <c r="H12" s="4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achizitie].&amp;[OLTEANU Felicia]"),0)</f>
        <v>0</v>
      </c>
      <c r="I12" s="4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achizitie].&amp;[OLTEANU Felicia]"),0)</f>
        <v>0</v>
      </c>
      <c r="J12" s="4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achizitie].&amp;[OLTEANU Felicia]"),0)</f>
        <v>0</v>
      </c>
      <c r="K12" s="4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achizitie].&amp;[OLTEANU Felicia]"),0)</f>
        <v>0</v>
      </c>
      <c r="L12" s="4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achizitie].&amp;[OLTEANU Felicia]"),0)</f>
        <v>0</v>
      </c>
      <c r="M12" s="38">
        <f t="shared" si="0"/>
        <v>0</v>
      </c>
    </row>
    <row r="13" spans="1:13" x14ac:dyDescent="0.25">
      <c r="A13" s="35" t="s">
        <v>32</v>
      </c>
      <c r="B13" s="40">
        <f>IFERROR(GETPIVOTDATA("[Measures].[Count of Tip AD]",Pivot_Leveling!$A$3,"[Tipul_Procedurii].[Procedura]","[Tipul_Procedurii].[Procedura].&amp;[AD complexa]","[Responsabil_achizitie].[Responsabil achizitie]","[Responsabil_achizitie].[Responsabil achizitie].&amp;[SAMOILA Maria]"),0)</f>
        <v>0</v>
      </c>
      <c r="C13" s="4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achizitie].&amp;[SAMOILA Maria]"),0)</f>
        <v>0</v>
      </c>
      <c r="D13" s="40">
        <f>IFERROR(GETPIVOTDATA("[Measures].[Count of Tip AD]",Pivot_Leveling!$A$3,"[Tipul_Procedurii].[Procedura]","[Tipul_Procedurii].[Procedura].&amp;[AD simpla]","[Responsabil_achizitie].[Responsabil achizitie]","[Responsabil_achizitie].[Responsabil achizitie].&amp;[SAMOILA Maria]"),0)</f>
        <v>0</v>
      </c>
      <c r="E13" s="4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achizitie].&amp;[SAMOILA Maria]"),0)</f>
        <v>0</v>
      </c>
      <c r="F13" s="4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achizitie].&amp;[SAMOILA Maria]"),0)</f>
        <v>0</v>
      </c>
      <c r="G13" s="4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achizitie].&amp;[SAMOILA Maria]"),0)</f>
        <v>0</v>
      </c>
      <c r="H13" s="4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achizitie].&amp;[SAMOILA Maria]"),0)</f>
        <v>0</v>
      </c>
      <c r="I13" s="4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achizitie].&amp;[SAMOILA Maria]"),0)</f>
        <v>0</v>
      </c>
      <c r="J13" s="4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achizitie].&amp;[SAMOILA Maria]"),0)</f>
        <v>0</v>
      </c>
      <c r="K13" s="4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achizitie].&amp;[SAMOILA Maria]"),0)</f>
        <v>0</v>
      </c>
      <c r="L13" s="4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achizitie].&amp;[SAMOILA Maria]"),0)</f>
        <v>0</v>
      </c>
      <c r="M13" s="38">
        <f t="shared" si="0"/>
        <v>0</v>
      </c>
    </row>
    <row r="14" spans="1:13" x14ac:dyDescent="0.25">
      <c r="A14" s="35" t="s">
        <v>33</v>
      </c>
      <c r="B14" s="40">
        <f>IFERROR(GETPIVOTDATA("[Measures].[Count of Tip AD]",Pivot_Leveling!$A$3,"[Tipul_Procedurii].[Procedura]","[Tipul_Procedurii].[Procedura].&amp;[AD complexa]","[Responsabil_achizitie].[Responsabil achizitie]","[Responsabil_achizitie].[Responsabil achizitie].&amp;[TEODORESCU Margareta]"),0)</f>
        <v>2</v>
      </c>
      <c r="C14" s="4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achizitie].&amp;[TEODORESCU Margareta]"),0)</f>
        <v>0</v>
      </c>
      <c r="D14" s="40">
        <f>IFERROR(GETPIVOTDATA("[Measures].[Count of Tip AD]",Pivot_Leveling!$A$3,"[Tipul_Procedurii].[Procedura]","[Tipul_Procedurii].[Procedura].&amp;[AD simpla]","[Responsabil_achizitie].[Responsabil achizitie]","[Responsabil_achizitie].[Responsabil achizitie].&amp;[TEODORESCU Margareta]"),0)</f>
        <v>0</v>
      </c>
      <c r="E14" s="4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achizitie].&amp;[TEODORESCU Margareta]"),0)</f>
        <v>0</v>
      </c>
      <c r="F14" s="4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achizitie].&amp;[TEODORESCU Margareta]"),0)</f>
        <v>0</v>
      </c>
      <c r="G14" s="4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achizitie].&amp;[TEODORESCU Margareta]"),0)</f>
        <v>0</v>
      </c>
      <c r="H14" s="4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achizitie].&amp;[TEODORESCU Margareta]"),0)</f>
        <v>0</v>
      </c>
      <c r="I14" s="4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achizitie].&amp;[TEODORESCU Margareta]"),0)</f>
        <v>0</v>
      </c>
      <c r="J14" s="4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achizitie].&amp;[TEODORESCU Margareta]"),0)</f>
        <v>0</v>
      </c>
      <c r="K14" s="4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achizitie].&amp;[TEODORESCU Margareta]"),0)</f>
        <v>0</v>
      </c>
      <c r="L14" s="4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achizitie].&amp;[TEODORESCU Margareta]"),0)</f>
        <v>0</v>
      </c>
      <c r="M14" s="38">
        <f t="shared" si="0"/>
        <v>2</v>
      </c>
    </row>
    <row r="15" spans="1:13" x14ac:dyDescent="0.25">
      <c r="A15" s="35" t="s">
        <v>27</v>
      </c>
      <c r="B15" s="40">
        <f>IFERROR(GETPIVOTDATA("[Measures].[Count of Tip AD]",Pivot_Leveling!$A$3,"[Tipul_Procedurii].[Procedura]","[Tipul_Procedurii].[Procedura].&amp;[AD complexa]","[Responsabil_achizitie].[Responsabil achizitie]","[Responsabil_achizitie].[Responsabil achizitie].&amp;[ZLOTEA Liliana]"),0)</f>
        <v>0</v>
      </c>
      <c r="C15" s="4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achizitie].&amp;[ZLOTEA Liliana]"),0)</f>
        <v>2</v>
      </c>
      <c r="D15" s="40">
        <f>IFERROR(GETPIVOTDATA("[Measures].[Count of Tip AD]",Pivot_Leveling!$A$3,"[Tipul_Procedurii].[Procedura]","[Tipul_Procedurii].[Procedura].&amp;[AD simpla]","[Responsabil_achizitie].[Responsabil achizitie]","[Responsabil_achizitie].[Responsabil achizitie].&amp;[ZLOTEA Liliana]"),0)</f>
        <v>0</v>
      </c>
      <c r="E15" s="4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achizitie].&amp;[ZLOTEA Liliana]"),0)</f>
        <v>3</v>
      </c>
      <c r="F15" s="4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achizitie].&amp;[ZLOTEA Liliana]"),0)</f>
        <v>0</v>
      </c>
      <c r="G15" s="4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achizitie].&amp;[ZLOTEA Liliana]"),0)</f>
        <v>0</v>
      </c>
      <c r="H15" s="4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achizitie].&amp;[ZLOTEA Liliana]"),0)</f>
        <v>2</v>
      </c>
      <c r="I15" s="4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achizitie].&amp;[ZLOTEA Liliana]"),0)</f>
        <v>1</v>
      </c>
      <c r="J15" s="4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achizitie].&amp;[ZLOTEA Liliana]"),0)</f>
        <v>2</v>
      </c>
      <c r="K15" s="4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achizitie].&amp;[ZLOTEA Liliana]"),0)</f>
        <v>0</v>
      </c>
      <c r="L15" s="4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achizitie].&amp;[ZLOTEA Liliana]"),0)</f>
        <v>0</v>
      </c>
      <c r="M15" s="38">
        <f t="shared" si="0"/>
        <v>10</v>
      </c>
    </row>
    <row r="16" spans="1:13" x14ac:dyDescent="0.25">
      <c r="A16" s="36" t="s">
        <v>88</v>
      </c>
      <c r="B16" s="34">
        <f t="shared" ref="B16:L16" si="1">SUBTOTAL(9,B3:B15)</f>
        <v>11</v>
      </c>
      <c r="C16" s="34">
        <f t="shared" si="1"/>
        <v>6</v>
      </c>
      <c r="D16" s="34">
        <f t="shared" si="1"/>
        <v>0</v>
      </c>
      <c r="E16" s="34">
        <f t="shared" si="1"/>
        <v>3</v>
      </c>
      <c r="F16" s="34">
        <f t="shared" si="1"/>
        <v>0</v>
      </c>
      <c r="G16" s="34">
        <f t="shared" si="1"/>
        <v>0</v>
      </c>
      <c r="H16" s="34">
        <f t="shared" si="1"/>
        <v>3</v>
      </c>
      <c r="I16" s="34">
        <f t="shared" si="1"/>
        <v>2</v>
      </c>
      <c r="J16" s="34">
        <f t="shared" si="1"/>
        <v>5</v>
      </c>
      <c r="K16" s="34">
        <f t="shared" si="1"/>
        <v>3</v>
      </c>
      <c r="L16" s="34">
        <f t="shared" si="1"/>
        <v>0</v>
      </c>
      <c r="M16" s="34">
        <f>SUM(M3:M15)</f>
        <v>33</v>
      </c>
    </row>
    <row r="18" spans="1:13" ht="3" customHeight="1" x14ac:dyDescent="0.25"/>
    <row r="19" spans="1:13" ht="22.5" customHeight="1" x14ac:dyDescent="0.25">
      <c r="A19" s="26"/>
      <c r="B19" s="37">
        <v>8</v>
      </c>
      <c r="C19" s="37">
        <v>8</v>
      </c>
      <c r="D19" s="37">
        <v>3</v>
      </c>
      <c r="E19" s="37">
        <v>3</v>
      </c>
      <c r="F19" s="37">
        <v>13</v>
      </c>
      <c r="G19" s="37">
        <v>13</v>
      </c>
      <c r="H19" s="37">
        <v>13</v>
      </c>
      <c r="I19" s="37">
        <v>25</v>
      </c>
      <c r="J19" s="37">
        <v>25</v>
      </c>
      <c r="K19" s="37">
        <v>35</v>
      </c>
      <c r="L19" s="37">
        <v>35</v>
      </c>
      <c r="M19" s="37">
        <f>(22*11*14)+185</f>
        <v>3573</v>
      </c>
    </row>
    <row r="20" spans="1:13" ht="39" customHeight="1" x14ac:dyDescent="0.25">
      <c r="A20" s="41" t="s">
        <v>90</v>
      </c>
      <c r="B20" s="39" t="s">
        <v>87</v>
      </c>
      <c r="C20" s="39" t="s">
        <v>172</v>
      </c>
      <c r="D20" s="39" t="s">
        <v>78</v>
      </c>
      <c r="E20" s="39" t="s">
        <v>173</v>
      </c>
      <c r="F20" s="39" t="s">
        <v>174</v>
      </c>
      <c r="G20" s="39" t="s">
        <v>40</v>
      </c>
      <c r="H20" s="39" t="s">
        <v>175</v>
      </c>
      <c r="I20" s="39" t="s">
        <v>80</v>
      </c>
      <c r="J20" s="39" t="s">
        <v>176</v>
      </c>
      <c r="K20" s="39" t="s">
        <v>13</v>
      </c>
      <c r="L20" s="39" t="s">
        <v>177</v>
      </c>
      <c r="M20" s="39" t="s">
        <v>91</v>
      </c>
    </row>
    <row r="21" spans="1:13" x14ac:dyDescent="0.25">
      <c r="A21" s="26" t="s">
        <v>57</v>
      </c>
      <c r="B21" s="33">
        <f t="shared" ref="B21:L21" si="2">B3*B$19</f>
        <v>16</v>
      </c>
      <c r="C21" s="33">
        <f t="shared" si="2"/>
        <v>0</v>
      </c>
      <c r="D21" s="33">
        <f t="shared" si="2"/>
        <v>0</v>
      </c>
      <c r="E21" s="33">
        <f t="shared" si="2"/>
        <v>0</v>
      </c>
      <c r="F21" s="33">
        <f t="shared" si="2"/>
        <v>0</v>
      </c>
      <c r="G21" s="33">
        <f t="shared" si="2"/>
        <v>0</v>
      </c>
      <c r="H21" s="33">
        <f t="shared" si="2"/>
        <v>0</v>
      </c>
      <c r="I21" s="33">
        <f t="shared" si="2"/>
        <v>0</v>
      </c>
      <c r="J21" s="33">
        <f t="shared" si="2"/>
        <v>0</v>
      </c>
      <c r="K21" s="33">
        <f t="shared" si="2"/>
        <v>0</v>
      </c>
      <c r="L21" s="33">
        <f t="shared" si="2"/>
        <v>0</v>
      </c>
      <c r="M21" s="38">
        <f>SUBTOTAL(9,B21:L21)</f>
        <v>16</v>
      </c>
    </row>
    <row r="22" spans="1:13" x14ac:dyDescent="0.25">
      <c r="A22" s="26" t="s">
        <v>14</v>
      </c>
      <c r="B22" s="33">
        <f t="shared" ref="B22:L22" si="3">B4*B$19</f>
        <v>0</v>
      </c>
      <c r="C22" s="33">
        <f t="shared" si="3"/>
        <v>16</v>
      </c>
      <c r="D22" s="33">
        <f t="shared" si="3"/>
        <v>0</v>
      </c>
      <c r="E22" s="33">
        <f t="shared" si="3"/>
        <v>0</v>
      </c>
      <c r="F22" s="33">
        <f t="shared" si="3"/>
        <v>0</v>
      </c>
      <c r="G22" s="33">
        <f t="shared" si="3"/>
        <v>0</v>
      </c>
      <c r="H22" s="33">
        <f t="shared" si="3"/>
        <v>0</v>
      </c>
      <c r="I22" s="33">
        <f t="shared" si="3"/>
        <v>0</v>
      </c>
      <c r="J22" s="33">
        <f t="shared" si="3"/>
        <v>25</v>
      </c>
      <c r="K22" s="33">
        <f t="shared" si="3"/>
        <v>0</v>
      </c>
      <c r="L22" s="33">
        <f t="shared" si="3"/>
        <v>0</v>
      </c>
      <c r="M22" s="38">
        <f t="shared" ref="M22:M33" si="4">SUBTOTAL(9,B22:L22)</f>
        <v>41</v>
      </c>
    </row>
    <row r="23" spans="1:13" x14ac:dyDescent="0.25">
      <c r="A23" s="26" t="s">
        <v>62</v>
      </c>
      <c r="B23" s="33">
        <f t="shared" ref="B23:L23" si="5">B5*B$19</f>
        <v>32</v>
      </c>
      <c r="C23" s="33">
        <f t="shared" si="5"/>
        <v>0</v>
      </c>
      <c r="D23" s="33">
        <f t="shared" si="5"/>
        <v>0</v>
      </c>
      <c r="E23" s="33">
        <f t="shared" si="5"/>
        <v>0</v>
      </c>
      <c r="F23" s="33">
        <f t="shared" si="5"/>
        <v>0</v>
      </c>
      <c r="G23" s="33">
        <f t="shared" si="5"/>
        <v>0</v>
      </c>
      <c r="H23" s="33">
        <f t="shared" si="5"/>
        <v>0</v>
      </c>
      <c r="I23" s="33">
        <f t="shared" si="5"/>
        <v>25</v>
      </c>
      <c r="J23" s="33">
        <f t="shared" si="5"/>
        <v>0</v>
      </c>
      <c r="K23" s="33">
        <f t="shared" si="5"/>
        <v>0</v>
      </c>
      <c r="L23" s="33">
        <f t="shared" si="5"/>
        <v>0</v>
      </c>
      <c r="M23" s="38">
        <f t="shared" si="4"/>
        <v>57</v>
      </c>
    </row>
    <row r="24" spans="1:13" x14ac:dyDescent="0.25">
      <c r="A24" s="26" t="s">
        <v>21</v>
      </c>
      <c r="B24" s="33">
        <f t="shared" ref="B24:L24" si="6">B6*B$19</f>
        <v>0</v>
      </c>
      <c r="C24" s="33">
        <f t="shared" si="6"/>
        <v>0</v>
      </c>
      <c r="D24" s="33">
        <f t="shared" si="6"/>
        <v>0</v>
      </c>
      <c r="E24" s="33">
        <f t="shared" si="6"/>
        <v>0</v>
      </c>
      <c r="F24" s="33">
        <f t="shared" si="6"/>
        <v>0</v>
      </c>
      <c r="G24" s="33">
        <f t="shared" si="6"/>
        <v>0</v>
      </c>
      <c r="H24" s="33">
        <f t="shared" si="6"/>
        <v>13</v>
      </c>
      <c r="I24" s="33">
        <f t="shared" si="6"/>
        <v>0</v>
      </c>
      <c r="J24" s="33">
        <f t="shared" si="6"/>
        <v>50</v>
      </c>
      <c r="K24" s="33">
        <f t="shared" si="6"/>
        <v>35</v>
      </c>
      <c r="L24" s="33">
        <f t="shared" si="6"/>
        <v>0</v>
      </c>
      <c r="M24" s="38">
        <f t="shared" si="4"/>
        <v>98</v>
      </c>
    </row>
    <row r="25" spans="1:13" x14ac:dyDescent="0.25">
      <c r="A25" s="26" t="s">
        <v>19</v>
      </c>
      <c r="B25" s="33">
        <f t="shared" ref="B25:L25" si="7">B7*B$19</f>
        <v>0</v>
      </c>
      <c r="C25" s="33">
        <f t="shared" si="7"/>
        <v>16</v>
      </c>
      <c r="D25" s="33">
        <f t="shared" si="7"/>
        <v>0</v>
      </c>
      <c r="E25" s="33">
        <f t="shared" si="7"/>
        <v>0</v>
      </c>
      <c r="F25" s="33">
        <f t="shared" si="7"/>
        <v>0</v>
      </c>
      <c r="G25" s="33">
        <f t="shared" si="7"/>
        <v>0</v>
      </c>
      <c r="H25" s="33">
        <f t="shared" si="7"/>
        <v>0</v>
      </c>
      <c r="I25" s="33">
        <f t="shared" si="7"/>
        <v>0</v>
      </c>
      <c r="J25" s="33">
        <f t="shared" si="7"/>
        <v>0</v>
      </c>
      <c r="K25" s="33">
        <f t="shared" si="7"/>
        <v>0</v>
      </c>
      <c r="L25" s="33">
        <f t="shared" si="7"/>
        <v>0</v>
      </c>
      <c r="M25" s="38">
        <f t="shared" si="4"/>
        <v>16</v>
      </c>
    </row>
    <row r="26" spans="1:13" x14ac:dyDescent="0.25">
      <c r="A26" s="26" t="s">
        <v>24</v>
      </c>
      <c r="B26" s="33">
        <f t="shared" ref="B26:L26" si="8">B8*B$19</f>
        <v>24</v>
      </c>
      <c r="C26" s="33">
        <f t="shared" si="8"/>
        <v>0</v>
      </c>
      <c r="D26" s="33">
        <f t="shared" si="8"/>
        <v>0</v>
      </c>
      <c r="E26" s="33">
        <f t="shared" si="8"/>
        <v>0</v>
      </c>
      <c r="F26" s="33">
        <f t="shared" si="8"/>
        <v>0</v>
      </c>
      <c r="G26" s="33">
        <f t="shared" si="8"/>
        <v>0</v>
      </c>
      <c r="H26" s="33">
        <f t="shared" si="8"/>
        <v>0</v>
      </c>
      <c r="I26" s="33">
        <f t="shared" si="8"/>
        <v>0</v>
      </c>
      <c r="J26" s="33">
        <f t="shared" si="8"/>
        <v>0</v>
      </c>
      <c r="K26" s="33">
        <f t="shared" si="8"/>
        <v>0</v>
      </c>
      <c r="L26" s="33">
        <f t="shared" si="8"/>
        <v>0</v>
      </c>
      <c r="M26" s="38">
        <f t="shared" si="4"/>
        <v>24</v>
      </c>
    </row>
    <row r="27" spans="1:13" x14ac:dyDescent="0.25">
      <c r="A27" s="26" t="s">
        <v>18</v>
      </c>
      <c r="B27" s="33">
        <f t="shared" ref="B27:L27" si="9">B9*B$19</f>
        <v>0</v>
      </c>
      <c r="C27" s="33">
        <f t="shared" si="9"/>
        <v>0</v>
      </c>
      <c r="D27" s="33">
        <f t="shared" si="9"/>
        <v>0</v>
      </c>
      <c r="E27" s="33">
        <f t="shared" si="9"/>
        <v>0</v>
      </c>
      <c r="F27" s="33">
        <f t="shared" si="9"/>
        <v>0</v>
      </c>
      <c r="G27" s="33">
        <f t="shared" si="9"/>
        <v>0</v>
      </c>
      <c r="H27" s="33">
        <f t="shared" si="9"/>
        <v>0</v>
      </c>
      <c r="I27" s="33">
        <f t="shared" si="9"/>
        <v>0</v>
      </c>
      <c r="J27" s="33">
        <f t="shared" si="9"/>
        <v>0</v>
      </c>
      <c r="K27" s="33">
        <f t="shared" si="9"/>
        <v>35</v>
      </c>
      <c r="L27" s="33">
        <f t="shared" si="9"/>
        <v>0</v>
      </c>
      <c r="M27" s="38">
        <f t="shared" si="4"/>
        <v>35</v>
      </c>
    </row>
    <row r="28" spans="1:13" x14ac:dyDescent="0.25">
      <c r="A28" s="26" t="s">
        <v>56</v>
      </c>
      <c r="B28" s="33">
        <f t="shared" ref="B28:L28" si="10">B10*B$19</f>
        <v>0</v>
      </c>
      <c r="C28" s="33">
        <f t="shared" si="10"/>
        <v>0</v>
      </c>
      <c r="D28" s="33">
        <f t="shared" si="10"/>
        <v>0</v>
      </c>
      <c r="E28" s="33">
        <f t="shared" si="10"/>
        <v>0</v>
      </c>
      <c r="F28" s="33">
        <f t="shared" si="10"/>
        <v>0</v>
      </c>
      <c r="G28" s="33">
        <f t="shared" si="10"/>
        <v>0</v>
      </c>
      <c r="H28" s="33">
        <f t="shared" si="10"/>
        <v>0</v>
      </c>
      <c r="I28" s="33">
        <f t="shared" si="10"/>
        <v>0</v>
      </c>
      <c r="J28" s="33">
        <f t="shared" si="10"/>
        <v>0</v>
      </c>
      <c r="K28" s="33">
        <f t="shared" si="10"/>
        <v>35</v>
      </c>
      <c r="L28" s="33">
        <f t="shared" si="10"/>
        <v>0</v>
      </c>
      <c r="M28" s="38">
        <f t="shared" si="4"/>
        <v>35</v>
      </c>
    </row>
    <row r="29" spans="1:13" x14ac:dyDescent="0.25">
      <c r="A29" s="26" t="s">
        <v>70</v>
      </c>
      <c r="B29" s="33">
        <f t="shared" ref="B29:L29" si="11">B11*B$19</f>
        <v>0</v>
      </c>
      <c r="C29" s="33">
        <f t="shared" si="11"/>
        <v>0</v>
      </c>
      <c r="D29" s="33">
        <f t="shared" si="11"/>
        <v>0</v>
      </c>
      <c r="E29" s="33">
        <f t="shared" si="11"/>
        <v>0</v>
      </c>
      <c r="F29" s="33">
        <f t="shared" si="11"/>
        <v>0</v>
      </c>
      <c r="G29" s="33">
        <f t="shared" si="11"/>
        <v>0</v>
      </c>
      <c r="H29" s="33">
        <f t="shared" si="11"/>
        <v>0</v>
      </c>
      <c r="I29" s="33">
        <f t="shared" si="11"/>
        <v>0</v>
      </c>
      <c r="J29" s="33">
        <f t="shared" si="11"/>
        <v>0</v>
      </c>
      <c r="K29" s="33">
        <f t="shared" si="11"/>
        <v>0</v>
      </c>
      <c r="L29" s="33">
        <f t="shared" si="11"/>
        <v>0</v>
      </c>
      <c r="M29" s="38">
        <f t="shared" si="4"/>
        <v>0</v>
      </c>
    </row>
    <row r="30" spans="1:13" x14ac:dyDescent="0.25">
      <c r="A30" s="26" t="s">
        <v>76</v>
      </c>
      <c r="B30" s="33">
        <f t="shared" ref="B30:L30" si="12">B12*B$19</f>
        <v>0</v>
      </c>
      <c r="C30" s="33">
        <f t="shared" si="12"/>
        <v>0</v>
      </c>
      <c r="D30" s="33">
        <f t="shared" si="12"/>
        <v>0</v>
      </c>
      <c r="E30" s="33">
        <f t="shared" si="12"/>
        <v>0</v>
      </c>
      <c r="F30" s="33">
        <f t="shared" si="12"/>
        <v>0</v>
      </c>
      <c r="G30" s="33">
        <f t="shared" si="12"/>
        <v>0</v>
      </c>
      <c r="H30" s="33">
        <f t="shared" si="12"/>
        <v>0</v>
      </c>
      <c r="I30" s="33">
        <f t="shared" si="12"/>
        <v>0</v>
      </c>
      <c r="J30" s="33">
        <f t="shared" si="12"/>
        <v>0</v>
      </c>
      <c r="K30" s="33">
        <f t="shared" si="12"/>
        <v>0</v>
      </c>
      <c r="L30" s="33">
        <f t="shared" si="12"/>
        <v>0</v>
      </c>
      <c r="M30" s="38">
        <f t="shared" si="4"/>
        <v>0</v>
      </c>
    </row>
    <row r="31" spans="1:13" x14ac:dyDescent="0.25">
      <c r="A31" s="26" t="s">
        <v>32</v>
      </c>
      <c r="B31" s="33">
        <f t="shared" ref="B31:L31" si="13">B13*B$19</f>
        <v>0</v>
      </c>
      <c r="C31" s="33">
        <f t="shared" si="13"/>
        <v>0</v>
      </c>
      <c r="D31" s="33">
        <f t="shared" si="13"/>
        <v>0</v>
      </c>
      <c r="E31" s="33">
        <f t="shared" si="13"/>
        <v>0</v>
      </c>
      <c r="F31" s="33">
        <f t="shared" si="13"/>
        <v>0</v>
      </c>
      <c r="G31" s="33">
        <f t="shared" si="13"/>
        <v>0</v>
      </c>
      <c r="H31" s="33">
        <f t="shared" si="13"/>
        <v>0</v>
      </c>
      <c r="I31" s="33">
        <f t="shared" si="13"/>
        <v>0</v>
      </c>
      <c r="J31" s="33">
        <f t="shared" si="13"/>
        <v>0</v>
      </c>
      <c r="K31" s="33">
        <f t="shared" si="13"/>
        <v>0</v>
      </c>
      <c r="L31" s="33">
        <f t="shared" si="13"/>
        <v>0</v>
      </c>
      <c r="M31" s="38">
        <f t="shared" si="4"/>
        <v>0</v>
      </c>
    </row>
    <row r="32" spans="1:13" x14ac:dyDescent="0.25">
      <c r="A32" s="26" t="s">
        <v>33</v>
      </c>
      <c r="B32" s="33">
        <f t="shared" ref="B32:L32" si="14">B14*B$19</f>
        <v>16</v>
      </c>
      <c r="C32" s="33">
        <f t="shared" si="14"/>
        <v>0</v>
      </c>
      <c r="D32" s="33">
        <f t="shared" si="14"/>
        <v>0</v>
      </c>
      <c r="E32" s="33">
        <f t="shared" si="14"/>
        <v>0</v>
      </c>
      <c r="F32" s="33">
        <f t="shared" si="14"/>
        <v>0</v>
      </c>
      <c r="G32" s="33">
        <f t="shared" si="14"/>
        <v>0</v>
      </c>
      <c r="H32" s="33">
        <f t="shared" si="14"/>
        <v>0</v>
      </c>
      <c r="I32" s="33">
        <f t="shared" si="14"/>
        <v>0</v>
      </c>
      <c r="J32" s="33">
        <f t="shared" si="14"/>
        <v>0</v>
      </c>
      <c r="K32" s="33">
        <f t="shared" si="14"/>
        <v>0</v>
      </c>
      <c r="L32" s="33">
        <f t="shared" si="14"/>
        <v>0</v>
      </c>
      <c r="M32" s="38">
        <f t="shared" si="4"/>
        <v>16</v>
      </c>
    </row>
    <row r="33" spans="1:13" x14ac:dyDescent="0.25">
      <c r="A33" s="26" t="s">
        <v>27</v>
      </c>
      <c r="B33" s="33">
        <f t="shared" ref="B33:L33" si="15">B15*B$19</f>
        <v>0</v>
      </c>
      <c r="C33" s="33">
        <f t="shared" si="15"/>
        <v>16</v>
      </c>
      <c r="D33" s="33">
        <f t="shared" si="15"/>
        <v>0</v>
      </c>
      <c r="E33" s="33">
        <f t="shared" si="15"/>
        <v>9</v>
      </c>
      <c r="F33" s="33">
        <f t="shared" si="15"/>
        <v>0</v>
      </c>
      <c r="G33" s="33">
        <f t="shared" si="15"/>
        <v>0</v>
      </c>
      <c r="H33" s="33">
        <f t="shared" si="15"/>
        <v>26</v>
      </c>
      <c r="I33" s="33">
        <f t="shared" si="15"/>
        <v>25</v>
      </c>
      <c r="J33" s="33">
        <f t="shared" si="15"/>
        <v>50</v>
      </c>
      <c r="K33" s="33">
        <f t="shared" si="15"/>
        <v>0</v>
      </c>
      <c r="L33" s="33">
        <f t="shared" si="15"/>
        <v>0</v>
      </c>
      <c r="M33" s="38">
        <f t="shared" si="4"/>
        <v>126</v>
      </c>
    </row>
    <row r="34" spans="1:13" x14ac:dyDescent="0.25">
      <c r="A34" s="34" t="s">
        <v>89</v>
      </c>
      <c r="B34" s="34">
        <f t="shared" ref="B34:L34" si="16">SUBTOTAL(9,B21:B33)</f>
        <v>88</v>
      </c>
      <c r="C34" s="34">
        <f t="shared" si="16"/>
        <v>48</v>
      </c>
      <c r="D34" s="34">
        <f t="shared" si="16"/>
        <v>0</v>
      </c>
      <c r="E34" s="34">
        <f t="shared" si="16"/>
        <v>9</v>
      </c>
      <c r="F34" s="34">
        <f t="shared" si="16"/>
        <v>0</v>
      </c>
      <c r="G34" s="34">
        <f t="shared" si="16"/>
        <v>0</v>
      </c>
      <c r="H34" s="34">
        <f t="shared" si="16"/>
        <v>39</v>
      </c>
      <c r="I34" s="34">
        <f t="shared" si="16"/>
        <v>50</v>
      </c>
      <c r="J34" s="34">
        <f t="shared" si="16"/>
        <v>125</v>
      </c>
      <c r="K34" s="34">
        <f t="shared" si="16"/>
        <v>105</v>
      </c>
      <c r="L34" s="34">
        <f t="shared" si="16"/>
        <v>0</v>
      </c>
      <c r="M34" s="34">
        <f>SUM(9,M21:M33)</f>
        <v>473</v>
      </c>
    </row>
  </sheetData>
  <conditionalFormatting sqref="M21:M3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6</vt:i4>
      </vt:variant>
      <vt:variant>
        <vt:lpstr>Zone denumite</vt:lpstr>
      </vt:variant>
      <vt:variant>
        <vt:i4>6</vt:i4>
      </vt:variant>
    </vt:vector>
  </HeadingPairs>
  <TitlesOfParts>
    <vt:vector size="12" baseType="lpstr">
      <vt:lpstr>A1_AD</vt:lpstr>
      <vt:lpstr>Proiecte</vt:lpstr>
      <vt:lpstr>Pivot CB</vt:lpstr>
      <vt:lpstr>Pivot CA</vt:lpstr>
      <vt:lpstr>Pivot_Leveling</vt:lpstr>
      <vt:lpstr>Leveling</vt:lpstr>
      <vt:lpstr>A1_AD!CPV_principal</vt:lpstr>
      <vt:lpstr>A1_AD!Imprimare_titluri</vt:lpstr>
      <vt:lpstr>Proiecte!Imprimare_titluri</vt:lpstr>
      <vt:lpstr>A1_AD!VA_fara_TVA</vt:lpstr>
      <vt:lpstr>A1_AD!Zona_de_imprimat</vt:lpstr>
      <vt:lpstr>Proiecte!Zona_de_imprimat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Simion ILIE</dc:creator>
  <cp:lastModifiedBy>MARIUS-LEON TĂNASIE</cp:lastModifiedBy>
  <cp:lastPrinted>2023-11-21T14:32:14Z</cp:lastPrinted>
  <dcterms:created xsi:type="dcterms:W3CDTF">2018-07-17T13:07:47Z</dcterms:created>
  <dcterms:modified xsi:type="dcterms:W3CDTF">2025-07-17T08:25:22Z</dcterms:modified>
</cp:coreProperties>
</file>