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620" activeTab="0"/>
  </bookViews>
  <sheets>
    <sheet name="2004-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__bas1">'[4]data input'!#REF!</definedName>
    <definedName name="_____bas2">'[4]data input'!#REF!</definedName>
    <definedName name="_____bas3">'[4]data input'!#REF!</definedName>
    <definedName name="_____BOP1">#REF!</definedName>
    <definedName name="_____BOP2">'[6]BoP'!#REF!</definedName>
    <definedName name="_____CPI98">'[7]REER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'[8]Annual Tables'!#REF!</definedName>
    <definedName name="_____PAG2">'[8]Index'!#REF!</definedName>
    <definedName name="_____PAG3">'[8]Index'!#REF!</definedName>
    <definedName name="_____PAG4">'[8]Index'!#REF!</definedName>
    <definedName name="_____PAG5">'[8]Index'!#REF!</definedName>
    <definedName name="_____PAG6">'[8]Index'!#REF!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'[7]REER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'[6]RES'!#REF!</definedName>
    <definedName name="_____rge1">#REF!</definedName>
    <definedName name="_____s92">#N/A</definedName>
    <definedName name="_____som1">'[4]data input'!#REF!</definedName>
    <definedName name="_____som2">'[4]data input'!#REF!</definedName>
    <definedName name="_____som3">'[4]data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'[9]INT_RATES_old'!$A$1:$I$34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'[10]EU2DBase'!$C$1:$F$196</definedName>
    <definedName name="_____UKR2">'[10]EU2DBase'!$G$1:$U$196</definedName>
    <definedName name="_____UKR3">'[10]EU2DBase'!#REF!</definedName>
    <definedName name="_____WEO1">#REF!</definedName>
    <definedName name="_____WEO2">#REF!</definedName>
    <definedName name="____bas1">'[4]data input'!#REF!</definedName>
    <definedName name="____bas2">'[4]data input'!#REF!</definedName>
    <definedName name="____bas3">'[4]data input'!#REF!</definedName>
    <definedName name="____BOP1">#REF!</definedName>
    <definedName name="____BOP2">'[6]BoP'!#REF!</definedName>
    <definedName name="____CPI98">'[7]REER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'[8]Annual Tables'!#REF!</definedName>
    <definedName name="____PAG2">'[8]Index'!#REF!</definedName>
    <definedName name="____PAG3">'[8]Index'!#REF!</definedName>
    <definedName name="____PAG4">'[8]Index'!#REF!</definedName>
    <definedName name="____PAG5">'[8]Index'!#REF!</definedName>
    <definedName name="____PAG6">'[8]Index'!#REF!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'[7]REER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'[6]RES'!#REF!</definedName>
    <definedName name="____rge1">#REF!</definedName>
    <definedName name="____s92">#N/A</definedName>
    <definedName name="____som1">'[4]data input'!#REF!</definedName>
    <definedName name="____som2">'[4]data input'!#REF!</definedName>
    <definedName name="____som3">'[4]data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'[9]INT_RATES_old'!$A$1:$I$34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'[10]EU2DBase'!$C$1:$F$196</definedName>
    <definedName name="____UKR2">'[10]EU2DBase'!$G$1:$U$196</definedName>
    <definedName name="____UKR3">'[10]EU2DBase'!#REF!</definedName>
    <definedName name="____WEO1">#REF!</definedName>
    <definedName name="____WEO2">#REF!</definedName>
    <definedName name="___a47">#N/A</definedName>
    <definedName name="___bas1">'[4]data input'!#REF!</definedName>
    <definedName name="___bas2">'[4]data input'!#REF!</definedName>
    <definedName name="___bas3">'[4]data input'!#REF!</definedName>
    <definedName name="___BOP1">#REF!</definedName>
    <definedName name="___BOP2">'[6]BoP'!#REF!</definedName>
    <definedName name="___CPI98">'[7]REER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'[7]REER Forecast'!#REF!</definedName>
    <definedName name="___prt1">#REF!</definedName>
    <definedName name="___prt2">#REF!</definedName>
    <definedName name="___rep1">#REF!</definedName>
    <definedName name="___rep2">#REF!</definedName>
    <definedName name="___RES2">'[6]RES'!#REF!</definedName>
    <definedName name="___rge1">#REF!</definedName>
    <definedName name="___s92">#N/A</definedName>
    <definedName name="___som1">'[4]data input'!#REF!</definedName>
    <definedName name="___som2">'[4]data input'!#REF!</definedName>
    <definedName name="___som3">'[4]data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'[9]INT_RATES_old'!$A$1:$I$34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'[10]EU2DBase'!$C$1:$F$196</definedName>
    <definedName name="___UKR2">'[10]EU2DBase'!$G$1:$U$196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'[17]LINK'!$A$1:$A$42</definedName>
    <definedName name="__bas1">'[4]data input'!#REF!</definedName>
    <definedName name="__bas2">'[4]data input'!#REF!</definedName>
    <definedName name="__bas3">'[4]data input'!#REF!</definedName>
    <definedName name="__BOP1">#REF!</definedName>
    <definedName name="__BOP2">'[6]BoP'!#REF!</definedName>
    <definedName name="__CPI98">'[7]REER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'[7]REER Forecast'!#REF!</definedName>
    <definedName name="__prt1">#REF!</definedName>
    <definedName name="__prt2">#REF!</definedName>
    <definedName name="__rep1">#REF!</definedName>
    <definedName name="__rep2">#REF!</definedName>
    <definedName name="__RES2">'[6]RES'!#REF!</definedName>
    <definedName name="__rge1">#REF!</definedName>
    <definedName name="__s92">NA()</definedName>
    <definedName name="__som1">'[4]data input'!#REF!</definedName>
    <definedName name="__som2">'[4]data input'!#REF!</definedName>
    <definedName name="__som3">'[4]data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'[9]INT_RATES_old'!$A$1:$I$34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'[17]LINK'!$A$1:$A$42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'[4]data input'!#REF!</definedName>
    <definedName name="_bas2">'[4]data input'!#REF!</definedName>
    <definedName name="_bas3">'[4]data input'!#REF!</definedName>
    <definedName name="_BOP1">#REF!</definedName>
    <definedName name="_BOP2">'[6]BoP'!#REF!</definedName>
    <definedName name="_C">#REF!</definedName>
    <definedName name="_C_14">#REF!</definedName>
    <definedName name="_C_25">#REF!</definedName>
    <definedName name="_CPI98">'[7]REER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'[8]Annual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'[8]Index'!#REF!</definedName>
    <definedName name="_PAG3">'[8]Index'!#REF!</definedName>
    <definedName name="_PAG4">'[8]Index'!#REF!</definedName>
    <definedName name="_PAG5">'[8]Index'!#REF!</definedName>
    <definedName name="_PAG6">'[8]Index'!#REF!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'[7]REER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'[6]RES'!#REF!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'[4]data input'!#REF!</definedName>
    <definedName name="_som2">'[4]data input'!#REF!</definedName>
    <definedName name="_som3">'[4]data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'[9]INT_RATES_old'!$A$1:$I$34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'[10]EU2DBase'!#REF!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'[17]LINK'!$A$1:$A$42</definedName>
    <definedName name="a_11">___BOP2 '[17]LINK'!$A$1:$A$42</definedName>
    <definedName name="a_14">#REF!</definedName>
    <definedName name="a_15">___BOP2 '[17]LINK'!$A$1:$A$42</definedName>
    <definedName name="a_17">___BOP2 '[17]LINK'!$A$1:$A$42</definedName>
    <definedName name="a_2">#REF!</definedName>
    <definedName name="a_20">___BOP2 '[17]LINK'!$A$1:$A$42</definedName>
    <definedName name="a_22">___BOP2 '[17]LINK'!$A$1:$A$42</definedName>
    <definedName name="a_24">___BOP2 '[17]LINK'!$A$1:$A$42</definedName>
    <definedName name="a_25">#REF!</definedName>
    <definedName name="a_28">___BOP2 '[17]LINK'!$A$1:$A$42</definedName>
    <definedName name="a_37">___BOP2 '[17]LINK'!$A$1:$A$42</definedName>
    <definedName name="a_38">___BOP2 '[17]LINK'!$A$1:$A$42</definedName>
    <definedName name="a_46">___BOP2 '[17]LINK'!$A$1:$A$42</definedName>
    <definedName name="a_47">___BOP2 '[17]LINK'!$A$1:$A$42</definedName>
    <definedName name="a_49">___BOP2 '[17]LINK'!$A$1:$A$42</definedName>
    <definedName name="a_54">___BOP2 '[17]LINK'!$A$1:$A$42</definedName>
    <definedName name="a_55">___BOP2 '[17]LINK'!$A$1:$A$42</definedName>
    <definedName name="a_56">___BOP2 '[17]LINK'!$A$1:$A$42</definedName>
    <definedName name="a_57">___BOP2 '[17]LINK'!$A$1:$A$42</definedName>
    <definedName name="a_61">___BOP2 '[17]LINK'!$A$1:$A$42</definedName>
    <definedName name="a_64">___BOP2 '[17]LINK'!$A$1:$A$42</definedName>
    <definedName name="a_65">___BOP2 '[17]LINK'!$A$1:$A$42</definedName>
    <definedName name="a_66">___BOP2 '[17]LINK'!$A$1:$A$42</definedName>
    <definedName name="a47">[0]!___BOP2 '[17]LINK'!$A$1:$A$42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'[9]BNKLOANS_old'!$A$1:$F$40</definedName>
    <definedName name="bas1">'[4]data input'!#REF!</definedName>
    <definedName name="bas2">'[4]data input'!#REF!</definedName>
    <definedName name="bas3">'[4]data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'[4]data input'!#REF!</definedName>
    <definedName name="BasicData">#REF!</definedName>
    <definedName name="basII">'[4]data input'!#REF!</definedName>
    <definedName name="basIII">'[4]data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'[6]BoP'!#REF!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'[9]CBANK_old'!$A$1:$M$48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'[17]LINK'!$A$1:$A$42</definedName>
    <definedName name="CHART2_11">#REF!</definedName>
    <definedName name="chart2_15">___BOP2 '[17]LINK'!$A$1:$A$42</definedName>
    <definedName name="chart2_17">___BOP2 '[17]LINK'!$A$1:$A$42</definedName>
    <definedName name="chart2_20">___BOP2 '[17]LINK'!$A$1:$A$42</definedName>
    <definedName name="chart2_22">___BOP2 '[17]LINK'!$A$1:$A$42</definedName>
    <definedName name="chart2_24">___BOP2 '[17]LINK'!$A$1:$A$42</definedName>
    <definedName name="chart2_28">___BOP2 '[17]LINK'!$A$1:$A$42</definedName>
    <definedName name="chart2_37">___BOP2 '[17]LINK'!$A$1:$A$42</definedName>
    <definedName name="chart2_38">___BOP2 '[17]LINK'!$A$1:$A$42</definedName>
    <definedName name="chart2_46">___BOP2 '[17]LINK'!$A$1:$A$42</definedName>
    <definedName name="chart2_47">___BOP2 '[17]LINK'!$A$1:$A$42</definedName>
    <definedName name="chart2_49">___BOP2 '[17]LINK'!$A$1:$A$42</definedName>
    <definedName name="chart2_54">___BOP2 '[17]LINK'!$A$1:$A$42</definedName>
    <definedName name="chart2_55">___BOP2 '[17]LINK'!$A$1:$A$42</definedName>
    <definedName name="chart2_56">___BOP2 '[17]LINK'!$A$1:$A$42</definedName>
    <definedName name="chart2_57">___BOP2 '[17]LINK'!$A$1:$A$42</definedName>
    <definedName name="chart2_61">___BOP2 '[17]LINK'!$A$1:$A$42</definedName>
    <definedName name="chart2_64">___BOP2 '[17]LINK'!$A$1:$A$42</definedName>
    <definedName name="chart2_65">___BOP2 '[17]LINK'!$A$1:$A$42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'[7]REER Forecast'!#REF!</definedName>
    <definedName name="CPIindex">'[7]REER Forecast'!#REF!</definedName>
    <definedName name="CPImonth">'[7]REER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'[10]EU2DBase'!$B$14:$B$31</definedName>
    <definedName name="DATESATKM">#REF!</definedName>
    <definedName name="DATESM">'[10]EU2DBase'!$B$88:$B$196</definedName>
    <definedName name="DATESMTKM">#REF!</definedName>
    <definedName name="DATESQ">'[10]EU2DBase'!$B$49:$B$72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'[9]EMPLOY_old'!$A$1:$I$52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'[17]LINK'!$A$1:$A$42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'[4]data input'!#REF!</definedName>
    <definedName name="fsan2">'[4]data input'!#REF!</definedName>
    <definedName name="fsan3">'[4]data input'!#REF!</definedName>
    <definedName name="fsI">'[4]data input'!#REF!</definedName>
    <definedName name="fsII">'[4]data input'!#REF!</definedName>
    <definedName name="fsIII">'[4]data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'[6]Input'!#REF!</definedName>
    <definedName name="INPUT_4">'[6]Input'!#REF!</definedName>
    <definedName name="int">#REF!</definedName>
    <definedName name="INTER_CRED">#REF!</definedName>
    <definedName name="INTER_DEPO">#REF!</definedName>
    <definedName name="INTEREST">'[9]INT_RATES_old'!$A$1:$I$35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'[9]LABORMKT_OLD'!$A$1:$O$39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'[9]MAINCOM_old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'[6]OUTPUT'!#REF!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'[9]MSURVEY_old'!$A$1:$I$54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'[10]EU2DBase'!#REF!</definedName>
    <definedName name="NAMESM">'[10]EU2DBase'!#REF!</definedName>
    <definedName name="NAMESQ">'[10]EU2DBase'!#REF!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'[7]REER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'2004-2022'!$A$1:$W$858</definedName>
    <definedName name="PRINT_AREA_MI">'[10]EU2DBase'!$C$12:$U$156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'2004-2022'!$23:$34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'[17]LINK'!$A$1:$A$42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'[6]RES'!#REF!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2_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'[9]AGRI_old'!$A$1:$S$22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'[4]data input'!#REF!</definedName>
    <definedName name="som2">'[4]data input'!#REF!</definedName>
    <definedName name="som3">'[4]data input'!#REF!</definedName>
    <definedName name="somI">'[4]data input'!#REF!</definedName>
    <definedName name="somII">'[4]data input'!#REF!</definedName>
    <definedName name="somIII">'[4]data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'[4]data input'!#REF!</definedName>
    <definedName name="stat2">'[4]data input'!#REF!</definedName>
    <definedName name="stat3">'[4]data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'[4]data input'!#REF!</definedName>
    <definedName name="statII">'[4]data input'!#REF!</definedName>
    <definedName name="statIII">'[4]data input'!#REF!</definedName>
    <definedName name="statt">'[4]data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'[9]INT_RATES_old'!$A$1:$I$34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'[9]MSURVEY_old'!$A$1:$H$52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'[9]SEI_OLD'!$A$1:$G$59</definedName>
    <definedName name="Table_1___Armenia__Selected_Economic_Indicators">'[9]SEI_OLD'!$A$1:$G$59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'[9]LABORMKT_OLD'!$A$1:$O$37</definedName>
    <definedName name="Table_10____Mozambique____Medium_Term_External_Debt__1997_2015">#REF!</definedName>
    <definedName name="Table_10__Armenia___Labor_Market_Indicators__1994_99__1">'[9]LABORMKT_OLD'!$A$1:$O$37</definedName>
    <definedName name="table_11">#REF!</definedName>
    <definedName name="Table_11._Armenia___Average_Monthly_Wages_in_the_State_Sector__1994_99__1">'[9]WAGES_old'!$A$1:$F$63</definedName>
    <definedName name="Table_11__Armenia___Average_Monthly_Wages_in_the_State_Sector__1994_99__1">'[9]WAGES_old'!$A$1:$F$63</definedName>
    <definedName name="Table_12.__Armenia__Labor_Force__Employment__and_Unemployment__1994_99">'[9]EMPLOY_old'!$A$1:$H$53</definedName>
    <definedName name="Table_12___Armenia__Labor_Force__Employment__and_Unemployment__1994_99">'[9]EMPLOY_old'!$A$1:$H$53</definedName>
    <definedName name="Table_13._Armenia___Employment_in_the_Public_Sector__1994_99">'[9]EMPL_PUBL_old'!$A$1:$F$27</definedName>
    <definedName name="Table_13__Armenia___Employment_in_the_Public_Sector__1994_99">'[9]EMPL_PUBL_old'!$A$1:$F$27</definedName>
    <definedName name="Table_14">#REF!</definedName>
    <definedName name="Table_14._Armenia___Budgetary_Sector_Employment__1994_99">'[9]EMPL_BUDG_old'!$A$1:$K$17</definedName>
    <definedName name="Table_14__Armenia___Budgetary_Sector_Employment__1994_99">'[9]EMPL_BUDG_old'!$A$1:$K$17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'[9]EXPEN_old'!$A$1:$F$25</definedName>
    <definedName name="Table_19__Armenia___Distribution_of_Current_Expenditures_in_the_Consolidated_Government_Budget__1994_99">'[9]EXPEN_old'!$A$1:$F$25</definedName>
    <definedName name="Table_2.__Armenia___Real_Gross_Domestic_Product_Growth__1994_99">'[9]NGDP_R_old'!$A$1:$L$35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'[9]NGDP_R_old'!$A$1:$L$35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'[9]TAX_REV_old'!$A$1:$F$24</definedName>
    <definedName name="Table_20__Armenia___Composition_of_Tax_Revenues_in_Consolidated_Government_Budget__1994_99">'[9]TAX_REV_old'!$A$1:$F$24</definedName>
    <definedName name="Table_21._Armenia___Accounts_of_the_Central_Bank__1994_99">'[9]CBANK_old'!$A$1:$U$46</definedName>
    <definedName name="Table_21__Armenia___Accounts_of_the_Central_Bank__1994_99">'[9]CBANK_old'!$A$1:$U$46</definedName>
    <definedName name="Table_22._Armenia___Monetary_Survey__1994_99">'[9]MSURVEY_old'!$A$1:$Q$52</definedName>
    <definedName name="Table_22__Armenia___Monetary_Survey__1994_99">'[9]MSURVEY_old'!$A$1:$Q$52</definedName>
    <definedName name="Table_23._Armenia___Commercial_Banks___Interest_Rates_for_Loans_and_Deposits_in_Drams_and_U.S._Dollars__1996_99">'[9]INT_RATES_old'!$A$1:$R$32</definedName>
    <definedName name="Table_23__Armenia___Commercial_Banks___Interest_Rates_for_Loans_and_Deposits_in_Drams_and_U_S__Dollars__1996_99">'[9]INT_RATES_old'!$A$1:$R$32</definedName>
    <definedName name="Table_24._Armenia___Treasury_Bills__1995_99">'[9]Tbill_old'!$A$1:$U$31</definedName>
    <definedName name="Table_24__Armenia___Treasury_Bills__1995_99">'[9]Tbill_old'!$A$1:$U$31</definedName>
    <definedName name="Table_25">#REF!</definedName>
    <definedName name="Table_25._Armenia___Quarterly_Balance_of_Payments_and_External_Financing__1995_99">'[9]BOP_Q_OLD'!$A$1:$F$74</definedName>
    <definedName name="Table_25__Armenia___Quarterly_Balance_of_Payments_and_External_Financing__1995_99">'[9]BOP_Q_OLD'!$A$1:$F$74</definedName>
    <definedName name="Table_26._Armenia___Summary_External_Debt_Data__1995_99">'[9]EXTDEBT_OLD'!$A$1:$F$45</definedName>
    <definedName name="Table_26__Armenia___Summary_External_Debt_Data__1995_99">'[9]EXTDEBT_OLD'!$A$1:$F$45</definedName>
    <definedName name="Table_27.__Armenia___Commodity_Composition_of_Trade__1995_99">'[9]COMP_TRADE'!$A$1:$F$29</definedName>
    <definedName name="Table_27___Armenia___Commodity_Composition_of_Trade__1995_99">'[9]COMP_TRADE'!$A$1:$F$29</definedName>
    <definedName name="Table_28._Armenia___Direction_of_Trade__1995_99">'[9]DOT'!$A$1:$F$66</definedName>
    <definedName name="Table_28__Armenia___Direction_of_Trade__1995_99">'[9]DOT'!$A$1:$F$66</definedName>
    <definedName name="Table_29._Armenia___Incorporatized_and_Partially_Privatized_Enterprises__1994_99">'[9]PRIVATE_OLD'!$A$1:$G$29</definedName>
    <definedName name="Table_29__Armenia___Incorporatized_and_Partially_Privatized_Enterprises__1994_99">'[9]PRIVATE_OLD'!$A$1:$G$29</definedName>
    <definedName name="Table_3.__Armenia_Quarterly_Real_GDP_1997_99">'[9]GDP_q_old'!$A$1:$P$31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'[9]GDP_q_old'!$A$1:$P$31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'[9]BNKIND_old'!$A$1:$M$16</definedName>
    <definedName name="Table_30__Armenia___Banking_System_Indicators__1997_99">'[9]BNKIND_old'!$A$1:$M$16</definedName>
    <definedName name="Table_31._Armenia___Banking_Sector_Loans__1996_99">'[9]BNKLOANS_old'!$A$1:$O$40</definedName>
    <definedName name="Table_31__Armenia___Banking_Sector_Loans__1996_99">'[9]BNKLOANS_old'!$A$1:$O$40</definedName>
    <definedName name="Table_32._Armenia___Total_Electricity_Generation__Distribution_and_Collection__1994_99">'[9]ELECTR_old'!$A$1:$F$51</definedName>
    <definedName name="Table_32__Armenia___Total_Electricity_Generation__Distribution_and_Collection__1994_99">'[9]ELECTR_old'!$A$1:$F$51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'[9]taxrevSum'!$A$1:$F$52</definedName>
    <definedName name="Table_34__General_Government_Tax_Revenue_Performance_in_Armenia_and_Comparator_Countries_1995___1998_1">'[9]taxrevSum'!$A$1:$F$52</definedName>
    <definedName name="Table_4.__Moldova____Monetary_Survey_and_Projections__1994_98_1">#REF!</definedName>
    <definedName name="Table_4._Armenia___Gross_Domestic_Product__1994_99">'[9]NGDP_old'!$A$1:$O$33</definedName>
    <definedName name="Table_4___Moldova____Monetary_Survey_and_Projections__1994_98_1">#REF!</definedName>
    <definedName name="Table_4__Armenia___Gross_Domestic_Product__1994_99">'[9]NGDP_old'!$A$1:$O$33</definedName>
    <definedName name="Table_4SR">#REF!</definedName>
    <definedName name="Table_5._Armenia___Production_of_Selected_Agricultural_Products__1994_99">'[9]AGRI_old'!$A$1:$S$22</definedName>
    <definedName name="Table_5__Armenia___Production_of_Selected_Agricultural_Products__1994_99">'[9]AGRI_old'!$A$1:$S$22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'[9]INDCOM_old'!$A$1:$L$31</definedName>
    <definedName name="Table_6___Moldova__Balance_of_Payments__1994_98">#REF!</definedName>
    <definedName name="Table_6__Armenia___Production_of_Selected_Industrial_Commodities__1994_99">'[9]INDCOM_old'!$A$1:$L$31</definedName>
    <definedName name="Table_7._Armenia___Consumer_Prices__1994_99">'[9]CPI_old'!$A$1:$I$102</definedName>
    <definedName name="Table_7__Armenia___Consumer_Prices__1994_99">'[9]CPI_old'!$A$1:$I$102</definedName>
    <definedName name="Table_8.__Armenia___Selected_Energy_Prices__1994_99__1">'[9]ENERGY_old'!$A$1:$AF$25</definedName>
    <definedName name="Table_8___Armenia___Selected_Energy_Prices__1994_99__1">'[9]ENERGY_old'!$A$1:$AF$25</definedName>
    <definedName name="Table_9._Armenia___Regulated_Prices_for_Main_Commodities_and_Services__1994_99__1">'[9]MAINCOM_old '!$A$1:$H$20</definedName>
    <definedName name="Table_9__Armenia___Regulated_Prices_for_Main_Commodities_and_Services__1994_99__1">'[9]MAINCOM_old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'[9]INT_RATES_old'!$A$1:$A$33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'[10]EU2DBase'!$C$1:$F$196</definedName>
    <definedName name="UKR2">'[10]EU2DBase'!$G$1:$U$196</definedName>
    <definedName name="UKR3">'[10]EU2DBase'!#REF!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'[9]WAGES_old'!$A$1:$G$62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'[7]REER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'[17]LINK'!$A$1:$A$42</definedName>
    <definedName name="xxWRS_1_15">___BOP2 '[17]LINK'!$A$1:$A$42</definedName>
    <definedName name="xxWRS_1_17">___BOP2 '[17]LINK'!$A$1:$A$42</definedName>
    <definedName name="xxWRS_1_2">#REF!</definedName>
    <definedName name="xxWRS_1_20">___BOP2 '[17]LINK'!$A$1:$A$42</definedName>
    <definedName name="xxWRS_1_22">___BOP2 '[17]LINK'!$A$1:$A$42</definedName>
    <definedName name="xxWRS_1_24">___BOP2 '[17]LINK'!$A$1:$A$42</definedName>
    <definedName name="xxWRS_1_28">___BOP2 '[17]LINK'!$A$1:$A$42</definedName>
    <definedName name="xxWRS_1_37">___BOP2 '[17]LINK'!$A$1:$A$42</definedName>
    <definedName name="xxWRS_1_38">___BOP2 '[17]LINK'!$A$1:$A$42</definedName>
    <definedName name="xxWRS_1_46">___BOP2 '[17]LINK'!$A$1:$A$42</definedName>
    <definedName name="xxWRS_1_47">___BOP2 '[17]LINK'!$A$1:$A$42</definedName>
    <definedName name="xxWRS_1_49">___BOP2 '[17]LINK'!$A$1:$A$42</definedName>
    <definedName name="xxWRS_1_54">___BOP2 '[17]LINK'!$A$1:$A$42</definedName>
    <definedName name="xxWRS_1_55">___BOP2 '[17]LINK'!$A$1:$A$42</definedName>
    <definedName name="xxWRS_1_56">___BOP2 '[17]LINK'!$A$1:$A$42</definedName>
    <definedName name="xxWRS_1_57">___BOP2 '[17]LINK'!$A$1:$A$42</definedName>
    <definedName name="xxWRS_1_61">___BOP2 '[17]LINK'!$A$1:$A$42</definedName>
    <definedName name="xxWRS_1_63">___BOP2 '[17]LINK'!$A$1:$A$42</definedName>
    <definedName name="xxWRS_1_64">___BOP2 '[17]LINK'!$A$1:$A$42</definedName>
    <definedName name="xxWRS_1_65">___BOP2 '[17]LINK'!$A$1:$A$42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<sst xmlns="http://schemas.openxmlformats.org/spreadsheetml/2006/main" count="985" uniqueCount="195">
  <si>
    <t xml:space="preserve">Bugetul </t>
  </si>
  <si>
    <t>Bugetul</t>
  </si>
  <si>
    <t>Fondul</t>
  </si>
  <si>
    <t>Creditele</t>
  </si>
  <si>
    <t>Total</t>
  </si>
  <si>
    <t>de stat</t>
  </si>
  <si>
    <t>asigura-</t>
  </si>
  <si>
    <t>externe</t>
  </si>
  <si>
    <t>general</t>
  </si>
  <si>
    <t xml:space="preserve">rilor </t>
  </si>
  <si>
    <t>pentru</t>
  </si>
  <si>
    <t>acordate</t>
  </si>
  <si>
    <t xml:space="preserve">sociale </t>
  </si>
  <si>
    <t>ministe-</t>
  </si>
  <si>
    <t>somaj</t>
  </si>
  <si>
    <t>relor</t>
  </si>
  <si>
    <t xml:space="preserve">VENITURI  TOTAL                   </t>
  </si>
  <si>
    <t>I</t>
  </si>
  <si>
    <t>II</t>
  </si>
  <si>
    <t xml:space="preserve">   Venituri din capital                      </t>
  </si>
  <si>
    <t xml:space="preserve">CHELTUIELI  TOTAL            </t>
  </si>
  <si>
    <t>Transferuri</t>
  </si>
  <si>
    <t>intre</t>
  </si>
  <si>
    <t>bugete</t>
  </si>
  <si>
    <t>(se scad)</t>
  </si>
  <si>
    <t>A</t>
  </si>
  <si>
    <t>B</t>
  </si>
  <si>
    <t xml:space="preserve">buget </t>
  </si>
  <si>
    <t>consolidat</t>
  </si>
  <si>
    <t>Companiei</t>
  </si>
  <si>
    <t>Nationale</t>
  </si>
  <si>
    <t>de Autostrazi</t>
  </si>
  <si>
    <t>Nationale din</t>
  </si>
  <si>
    <t xml:space="preserve">  Venituri fiscale                         </t>
  </si>
  <si>
    <t xml:space="preserve">Venituri curente                         </t>
  </si>
  <si>
    <t xml:space="preserve">  Venituri nefiscale                      </t>
  </si>
  <si>
    <t xml:space="preserve">  Impozite si taxe pe bunuri</t>
  </si>
  <si>
    <t xml:space="preserve">  si servicii</t>
  </si>
  <si>
    <t xml:space="preserve">         T.V.A.</t>
  </si>
  <si>
    <t xml:space="preserve">         Accize</t>
  </si>
  <si>
    <t xml:space="preserve"> BUGETUL  GENERAL CONSOLIDAT</t>
  </si>
  <si>
    <t xml:space="preserve">Titluri </t>
  </si>
  <si>
    <t>sabile</t>
  </si>
  <si>
    <t>Impru-</t>
  </si>
  <si>
    <t>muturi</t>
  </si>
  <si>
    <t>interne</t>
  </si>
  <si>
    <t>trezoreriei</t>
  </si>
  <si>
    <t>statului</t>
  </si>
  <si>
    <t>fondurilor</t>
  </si>
  <si>
    <t>nerambur-</t>
  </si>
  <si>
    <t xml:space="preserve">   Alte impozite si taxe fiscale       </t>
  </si>
  <si>
    <t xml:space="preserve">     Bunuri si servicii</t>
  </si>
  <si>
    <t xml:space="preserve">centralizat </t>
  </si>
  <si>
    <t>Proprie-</t>
  </si>
  <si>
    <t>tatea</t>
  </si>
  <si>
    <t>despa-</t>
  </si>
  <si>
    <t>gubire</t>
  </si>
  <si>
    <t xml:space="preserve">Operatiuni </t>
  </si>
  <si>
    <t>financiare</t>
  </si>
  <si>
    <t>Buget general</t>
  </si>
  <si>
    <t>Sume</t>
  </si>
  <si>
    <t>% din</t>
  </si>
  <si>
    <t xml:space="preserve"> PIB</t>
  </si>
  <si>
    <t>Sume in curs de distribuire</t>
  </si>
  <si>
    <t xml:space="preserve">    PIB 2007 = </t>
  </si>
  <si>
    <t xml:space="preserve">    PIB 2008 = </t>
  </si>
  <si>
    <t xml:space="preserve">milioane lei </t>
  </si>
  <si>
    <t xml:space="preserve"> si Drumuri</t>
  </si>
  <si>
    <t>III</t>
  </si>
  <si>
    <t>IV</t>
  </si>
  <si>
    <t xml:space="preserve">    PIB 2005 = </t>
  </si>
  <si>
    <t xml:space="preserve">    PIB 2006 = </t>
  </si>
  <si>
    <t>milioane lei</t>
  </si>
  <si>
    <t>Operatiuni financiare</t>
  </si>
  <si>
    <t xml:space="preserve">    PIB 2004 = </t>
  </si>
  <si>
    <t>V</t>
  </si>
  <si>
    <t>Cheltuieli</t>
  </si>
  <si>
    <t>din</t>
  </si>
  <si>
    <t>venituri</t>
  </si>
  <si>
    <t>privati</t>
  </si>
  <si>
    <t>zare</t>
  </si>
  <si>
    <t xml:space="preserve">    PIB 2009 = </t>
  </si>
  <si>
    <t>VI</t>
  </si>
  <si>
    <t xml:space="preserve">    PIB 2010 = </t>
  </si>
  <si>
    <t>VII</t>
  </si>
  <si>
    <t>VIII</t>
  </si>
  <si>
    <t xml:space="preserve">    PIB 2011 = </t>
  </si>
  <si>
    <t>INDICATORI</t>
  </si>
  <si>
    <t xml:space="preserve">    PIB 2012 = </t>
  </si>
  <si>
    <t>IX</t>
  </si>
  <si>
    <t xml:space="preserve">    PIB 2013 = </t>
  </si>
  <si>
    <t>X</t>
  </si>
  <si>
    <t xml:space="preserve">    PIB 2014 = </t>
  </si>
  <si>
    <t>XI</t>
  </si>
  <si>
    <t xml:space="preserve">    PIB 2015 = </t>
  </si>
  <si>
    <t>XII</t>
  </si>
  <si>
    <t xml:space="preserve"> IX. Realizari 2012</t>
  </si>
  <si>
    <t xml:space="preserve"> XI. Realizari 2014</t>
  </si>
  <si>
    <t>XII. Realizari 2015</t>
  </si>
  <si>
    <t>XIII. Realizari 2016</t>
  </si>
  <si>
    <t xml:space="preserve">    PIB 2016 = </t>
  </si>
  <si>
    <t>XIII</t>
  </si>
  <si>
    <t xml:space="preserve">  X. Realizari 2013</t>
  </si>
  <si>
    <t>Sume primite de la UE/alti donatori in contul platilor efectuate si prefinantari</t>
  </si>
  <si>
    <t xml:space="preserve">    PIB 2017 = </t>
  </si>
  <si>
    <t>XIV. Realizari 2017</t>
  </si>
  <si>
    <t>XIV</t>
  </si>
  <si>
    <t>VII. Realizari 2010</t>
  </si>
  <si>
    <t>VIII. Realizari 2011</t>
  </si>
  <si>
    <t xml:space="preserve"> VI. Realizari 2009</t>
  </si>
  <si>
    <t xml:space="preserve"> IV. Realizari 2007</t>
  </si>
  <si>
    <t xml:space="preserve"> III. Realizari 2006</t>
  </si>
  <si>
    <t xml:space="preserve">  II. Realizari 2005</t>
  </si>
  <si>
    <t xml:space="preserve">   I. Realizari 2004</t>
  </si>
  <si>
    <t xml:space="preserve">     castiguri din capital </t>
  </si>
  <si>
    <t xml:space="preserve">     Impozit pe profit, salarii, venit si </t>
  </si>
  <si>
    <t xml:space="preserve">         Impozit pe salarii si venit </t>
  </si>
  <si>
    <t>CNAIR</t>
  </si>
  <si>
    <t xml:space="preserve">national </t>
  </si>
  <si>
    <t>Romania /</t>
  </si>
  <si>
    <t>al unitatilor</t>
  </si>
  <si>
    <t>adm.</t>
  </si>
  <si>
    <t>teritoriale</t>
  </si>
  <si>
    <t>unic de</t>
  </si>
  <si>
    <t>asigurari</t>
  </si>
  <si>
    <t>de sanatate</t>
  </si>
  <si>
    <t>activitatilor</t>
  </si>
  <si>
    <t>institutiilor</t>
  </si>
  <si>
    <t>publice/</t>
  </si>
  <si>
    <t xml:space="preserve">finantate </t>
  </si>
  <si>
    <t>integral sau</t>
  </si>
  <si>
    <t xml:space="preserve">partial din </t>
  </si>
  <si>
    <t>proprii</t>
  </si>
  <si>
    <t>XV. Realizari 2018</t>
  </si>
  <si>
    <t xml:space="preserve">    PIB 2018 = </t>
  </si>
  <si>
    <t>XV</t>
  </si>
  <si>
    <t xml:space="preserve">         Impozit pe profit </t>
  </si>
  <si>
    <t xml:space="preserve">Alte sume primite de la UE 
</t>
  </si>
  <si>
    <t xml:space="preserve">   Subventii </t>
  </si>
  <si>
    <t xml:space="preserve">   Donatii</t>
  </si>
  <si>
    <t xml:space="preserve">  Impozit pe comertul exterior </t>
  </si>
  <si>
    <t xml:space="preserve">  si tranzactiile internationale</t>
  </si>
  <si>
    <t>Sume primite de la UE/alti donatori in contul platilor efectuate si prefinantari aferente cadrului financiar 2014-2020</t>
  </si>
  <si>
    <t>XVI</t>
  </si>
  <si>
    <t xml:space="preserve">    PIB 2019 = </t>
  </si>
  <si>
    <t>XVI. Realizari 2019</t>
  </si>
  <si>
    <t xml:space="preserve"> </t>
  </si>
  <si>
    <t>-milioane lei-</t>
  </si>
  <si>
    <t>XVII. Realizari 2020</t>
  </si>
  <si>
    <t xml:space="preserve">    PIB 2020 = </t>
  </si>
  <si>
    <t>XVII</t>
  </si>
  <si>
    <t>Eximbank</t>
  </si>
  <si>
    <t>16=1+2+..+15</t>
  </si>
  <si>
    <t>18=16+17</t>
  </si>
  <si>
    <t>20=18+19</t>
  </si>
  <si>
    <t xml:space="preserve">                    V. Realizări 2008</t>
  </si>
  <si>
    <t xml:space="preserve">                -în structură economică-</t>
  </si>
  <si>
    <t>XVIII. Realizari 2021</t>
  </si>
  <si>
    <t xml:space="preserve">    PIB 2021 = </t>
  </si>
  <si>
    <t>XVIII</t>
  </si>
  <si>
    <t>Tabel de transpunere dintre EDP balanța de lucru și prezentarea BGC- în perioada 2014-2022</t>
  </si>
  <si>
    <t>XVIX. Realizari 2022</t>
  </si>
  <si>
    <t xml:space="preserve">    PIB 2022 = </t>
  </si>
  <si>
    <t>pe anii 2004-2022</t>
  </si>
  <si>
    <t>XVIX</t>
  </si>
  <si>
    <t>Sume aferente asistentei financiare nerambursabile 
alocate pentru PNRR</t>
  </si>
  <si>
    <t xml:space="preserve"> Cheltuieli curente                          </t>
  </si>
  <si>
    <t xml:space="preserve">    Dobanzi </t>
  </si>
  <si>
    <t xml:space="preserve">    Subventii                                  </t>
  </si>
  <si>
    <t xml:space="preserve">   administratiei publice</t>
  </si>
  <si>
    <t xml:space="preserve">  Alte transferuri                              </t>
  </si>
  <si>
    <t xml:space="preserve">  Proiecte cu finantare din  
  fonduri externe nerambursabile</t>
  </si>
  <si>
    <t xml:space="preserve">  Asistenta sociala</t>
  </si>
  <si>
    <t xml:space="preserve">  Proiecte cu finantare din       
  fonduri externe nerambursabile
  aferente cadrului financiar 
  2014-2020</t>
  </si>
  <si>
    <t xml:space="preserve">   Alte cheltuieli</t>
  </si>
  <si>
    <t xml:space="preserve"> Proiecte cu finantare din sumele 
 reprezentând asistenta financiara
 nerambursabila aferenta PNRR</t>
  </si>
  <si>
    <t xml:space="preserve"> Proiecte cu finantare din sumele
 aferente componentei de  
 imprumut a PNRR</t>
  </si>
  <si>
    <t xml:space="preserve"> Cheltuieli de capital                     </t>
  </si>
  <si>
    <t xml:space="preserve"> Cheltuieli aferente programelor  
 cu finantare rambursabila</t>
  </si>
  <si>
    <t xml:space="preserve"> Imprumuturi                  </t>
  </si>
  <si>
    <t xml:space="preserve"> Rambursari de credite </t>
  </si>
  <si>
    <t xml:space="preserve"> Plati efectuate in anii precedenti </t>
  </si>
  <si>
    <t xml:space="preserve"> si recuperate in anul curent</t>
  </si>
  <si>
    <t xml:space="preserve"> EXCEDENT(+)/DEFICIT(-)       </t>
  </si>
  <si>
    <t xml:space="preserve">  Transferuri intre unitati ale                              </t>
  </si>
  <si>
    <t xml:space="preserve">    Cheltuieli de personal   </t>
  </si>
  <si>
    <t xml:space="preserve"> Contributii de asigurari </t>
  </si>
  <si>
    <t xml:space="preserve">  sau pe desfasurarea de activitati</t>
  </si>
  <si>
    <t xml:space="preserve"> Impozite si taxe pe proprietate</t>
  </si>
  <si>
    <t xml:space="preserve">      Alte impozite pe venit, profit </t>
  </si>
  <si>
    <t xml:space="preserve">   si castiguri din capital </t>
  </si>
  <si>
    <t xml:space="preserve">    Alte impozite si taxe generale </t>
  </si>
  <si>
    <t xml:space="preserve">    pe bunuri si servicii</t>
  </si>
  <si>
    <t xml:space="preserve">      autorizarea utilizarii bunurilor</t>
  </si>
  <si>
    <t xml:space="preserve">       Taxe pe utilizarea bunurilor 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</si>
</sst>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.0_);\(#,##0.0\)"/>
    <numFmt numFmtId="185" formatCode="#,##0.0"/>
    <numFmt numFmtId="186" formatCode="0.0"/>
    <numFmt numFmtId="187" formatCode="0.0%"/>
    <numFmt numFmtId="188" formatCode="0.000"/>
    <numFmt numFmtId="189" formatCode="_-* #,##0\ _L_E_I_-;\-* #,##0\ _L_E_I_-;_-* &quot;-&quot;\ _L_E_I_-;_-@_-"/>
    <numFmt numFmtId="190" formatCode="_-* #,##0.00\ _L_E_I_-;\-* #,##0.00\ _L_E_I_-;_-* &quot;-&quot;??\ _L_E_I_-;_-@_-"/>
    <numFmt numFmtId="191" formatCode="#,##0.0\ "/>
    <numFmt numFmtId="192" formatCode="#,##0.000"/>
    <numFmt numFmtId="193" formatCode="#,##0.0000"/>
    <numFmt numFmtId="194" formatCode="#,##0.000000"/>
    <numFmt numFmtId="195" formatCode="#,##0.00;[Red]#,##0.00"/>
    <numFmt numFmtId="196" formatCode="#,##0.00000"/>
    <numFmt numFmtId="197" formatCode="[$-418]dd\ mmmm\ yyyy"/>
    <numFmt numFmtId="198" formatCode="0.000000"/>
    <numFmt numFmtId="199" formatCode="0_)"/>
    <numFmt numFmtId="200" formatCode="0.00_)"/>
    <numFmt numFmtId="201" formatCode="0.0000"/>
    <numFmt numFmtId="202" formatCode="#,##0.000000000"/>
    <numFmt numFmtId="203" formatCode="#,##0.00000000"/>
    <numFmt numFmtId="204" formatCode="#,##0.0000000"/>
    <numFmt numFmtId="205" formatCode="#,##0\ "/>
    <numFmt numFmtId="206" formatCode="_(* #,##0.0_);_(* \(#,##0.0\);_(* &quot;-&quot;??_);_(@_)"/>
    <numFmt numFmtId="207" formatCode="0.000%"/>
    <numFmt numFmtId="208" formatCode="#,##0.00\ "/>
    <numFmt numFmtId="209" formatCode="#,##0.000\ "/>
    <numFmt numFmtId="210" formatCode="[$-418]d\ mmmm\ yyyy"/>
    <numFmt numFmtId="211" formatCode="mm/yy"/>
    <numFmt numFmtId="212" formatCode="[$-F400]h:mm:ss\ AM/PM"/>
    <numFmt numFmtId="213" formatCode="#,##0.0_ ;\-#,##0.0\ "/>
    <numFmt numFmtId="214" formatCode="0.0000000"/>
    <numFmt numFmtId="215" formatCode="0.00000"/>
    <numFmt numFmtId="216" formatCode="_-* #,##0.000\ _l_e_i_-;\-* #,##0.000\ _l_e_i_-;_-* &quot;-&quot;??\ _l_e_i_-;_-@_-"/>
    <numFmt numFmtId="217" formatCode="0.0000%"/>
    <numFmt numFmtId="218" formatCode="_-* #,##0.0\ _l_e_i_-;\-* #,##0.0\ _l_e_i_-;_-* &quot;-&quot;??\ _l_e_i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 applyProtection="1">
      <alignment/>
      <protection/>
    </xf>
    <xf numFmtId="185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18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5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right"/>
      <protection/>
    </xf>
    <xf numFmtId="184" fontId="8" fillId="0" borderId="0" xfId="0" applyNumberFormat="1" applyFont="1" applyFill="1" applyBorder="1" applyAlignment="1" applyProtection="1">
      <alignment horizontal="left"/>
      <protection/>
    </xf>
    <xf numFmtId="185" fontId="1" fillId="0" borderId="0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quotePrefix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 quotePrefix="1">
      <alignment horizontal="right"/>
    </xf>
    <xf numFmtId="185" fontId="4" fillId="0" borderId="0" xfId="0" applyNumberFormat="1" applyFont="1" applyFill="1" applyAlignment="1">
      <alignment/>
    </xf>
    <xf numFmtId="185" fontId="0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>
      <alignment/>
      <protection/>
    </xf>
    <xf numFmtId="14" fontId="0" fillId="0" borderId="0" xfId="60" applyNumberFormat="1" applyFont="1" applyFill="1" applyBorder="1" applyAlignment="1">
      <alignment horizontal="center"/>
      <protection/>
    </xf>
    <xf numFmtId="193" fontId="13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 applyProtection="1">
      <alignment/>
      <protection/>
    </xf>
    <xf numFmtId="185" fontId="11" fillId="0" borderId="0" xfId="0" applyNumberFormat="1" applyFont="1" applyFill="1" applyBorder="1" applyAlignment="1" applyProtection="1">
      <alignment/>
      <protection locked="0"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center"/>
      <protection/>
    </xf>
    <xf numFmtId="185" fontId="8" fillId="0" borderId="0" xfId="0" applyNumberFormat="1" applyFont="1" applyFill="1" applyBorder="1" applyAlignment="1" applyProtection="1">
      <alignment horizontal="left"/>
      <protection locked="0"/>
    </xf>
    <xf numFmtId="185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184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 horizontal="right"/>
    </xf>
    <xf numFmtId="185" fontId="0" fillId="0" borderId="12" xfId="0" applyNumberFormat="1" applyFont="1" applyFill="1" applyBorder="1" applyAlignment="1" applyProtection="1">
      <alignment horizontal="right"/>
      <protection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2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4" fontId="15" fillId="0" borderId="11" xfId="0" applyNumberFormat="1" applyFont="1" applyFill="1" applyBorder="1" applyAlignment="1" applyProtection="1">
      <alignment horizontal="center"/>
      <protection/>
    </xf>
    <xf numFmtId="184" fontId="15" fillId="0" borderId="0" xfId="0" applyNumberFormat="1" applyFont="1" applyFill="1" applyBorder="1" applyAlignment="1" applyProtection="1">
      <alignment horizontal="center"/>
      <protection/>
    </xf>
    <xf numFmtId="184" fontId="16" fillId="0" borderId="0" xfId="0" applyNumberFormat="1" applyFont="1" applyFill="1" applyBorder="1" applyAlignment="1" applyProtection="1">
      <alignment horizontal="left"/>
      <protection/>
    </xf>
    <xf numFmtId="184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/>
    </xf>
    <xf numFmtId="184" fontId="15" fillId="0" borderId="0" xfId="0" applyNumberFormat="1" applyFont="1" applyFill="1" applyBorder="1" applyAlignment="1" applyProtection="1">
      <alignment horizontal="left"/>
      <protection/>
    </xf>
    <xf numFmtId="184" fontId="15" fillId="0" borderId="0" xfId="0" applyNumberFormat="1" applyFont="1" applyFill="1" applyBorder="1" applyAlignment="1" applyProtection="1">
      <alignment horizontal="left" indent="1"/>
      <protection/>
    </xf>
    <xf numFmtId="0" fontId="13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184" fontId="15" fillId="0" borderId="0" xfId="0" applyNumberFormat="1" applyFont="1" applyFill="1" applyBorder="1" applyAlignment="1" applyProtection="1" quotePrefix="1">
      <alignment horizontal="left"/>
      <protection/>
    </xf>
    <xf numFmtId="184" fontId="15" fillId="0" borderId="0" xfId="0" applyNumberFormat="1" applyFont="1" applyFill="1" applyBorder="1" applyAlignment="1" applyProtection="1">
      <alignment horizontal="left" wrapText="1"/>
      <protection/>
    </xf>
    <xf numFmtId="184" fontId="15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5" fontId="18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left"/>
    </xf>
    <xf numFmtId="184" fontId="15" fillId="0" borderId="0" xfId="0" applyNumberFormat="1" applyFont="1" applyFill="1" applyBorder="1" applyAlignment="1" applyProtection="1" quotePrefix="1">
      <alignment horizontal="center"/>
      <protection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6" fontId="0" fillId="0" borderId="11" xfId="0" applyNumberFormat="1" applyFont="1" applyFill="1" applyBorder="1" applyAlignment="1" quotePrefix="1">
      <alignment horizontal="right"/>
    </xf>
    <xf numFmtId="186" fontId="0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/>
      <protection/>
    </xf>
    <xf numFmtId="185" fontId="4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 applyProtection="1">
      <alignment horizontal="right"/>
      <protection locked="0"/>
    </xf>
    <xf numFmtId="185" fontId="59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4" fontId="8" fillId="0" borderId="11" xfId="0" applyNumberFormat="1" applyFont="1" applyFill="1" applyBorder="1" applyAlignment="1" applyProtection="1">
      <alignment horizontal="center"/>
      <protection/>
    </xf>
    <xf numFmtId="184" fontId="9" fillId="0" borderId="0" xfId="0" applyNumberFormat="1" applyFont="1" applyFill="1" applyBorder="1" applyAlignment="1" applyProtection="1">
      <alignment horizontal="center"/>
      <protection/>
    </xf>
    <xf numFmtId="184" fontId="9" fillId="0" borderId="0" xfId="0" applyNumberFormat="1" applyFont="1" applyFill="1" applyBorder="1" applyAlignment="1" applyProtection="1" quotePrefix="1">
      <alignment horizontal="center"/>
      <protection/>
    </xf>
    <xf numFmtId="184" fontId="8" fillId="0" borderId="0" xfId="0" applyNumberFormat="1" applyFont="1" applyFill="1" applyBorder="1" applyAlignment="1" applyProtection="1">
      <alignment horizontal="center"/>
      <protection/>
    </xf>
    <xf numFmtId="184" fontId="8" fillId="0" borderId="12" xfId="0" applyNumberFormat="1" applyFont="1" applyFill="1" applyBorder="1" applyAlignment="1" applyProtection="1">
      <alignment horizontal="center"/>
      <protection/>
    </xf>
    <xf numFmtId="184" fontId="9" fillId="0" borderId="0" xfId="0" applyNumberFormat="1" applyFont="1" applyFill="1" applyBorder="1" applyAlignment="1" applyProtection="1">
      <alignment horizontal="center"/>
      <protection/>
    </xf>
    <xf numFmtId="184" fontId="9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right"/>
    </xf>
    <xf numFmtId="185" fontId="0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right"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85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184" fontId="8" fillId="0" borderId="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 quotePrefix="1">
      <alignment/>
    </xf>
    <xf numFmtId="186" fontId="0" fillId="0" borderId="0" xfId="0" applyNumberFormat="1" applyFont="1" applyFill="1" applyBorder="1" applyAlignment="1">
      <alignment/>
    </xf>
    <xf numFmtId="185" fontId="1" fillId="0" borderId="12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85" fontId="20" fillId="0" borderId="0" xfId="0" applyNumberFormat="1" applyFont="1" applyFill="1" applyAlignment="1">
      <alignment vertical="center" wrapText="1"/>
    </xf>
    <xf numFmtId="185" fontId="20" fillId="0" borderId="0" xfId="0" applyNumberFormat="1" applyFont="1" applyFill="1" applyAlignment="1">
      <alignment horizontal="right" vertical="center" wrapText="1"/>
    </xf>
    <xf numFmtId="0" fontId="6" fillId="0" borderId="0" xfId="54" applyAlignment="1" applyProtection="1">
      <alignment/>
      <protection/>
    </xf>
    <xf numFmtId="184" fontId="15" fillId="0" borderId="0" xfId="0" applyNumberFormat="1" applyFont="1" applyFill="1" applyBorder="1" applyAlignment="1" applyProtection="1" quotePrefix="1">
      <alignment/>
      <protection/>
    </xf>
    <xf numFmtId="0" fontId="15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 horizontal="center"/>
    </xf>
    <xf numFmtId="185" fontId="11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60" fillId="0" borderId="0" xfId="0" applyFont="1" applyFill="1" applyBorder="1" applyAlignment="1" quotePrefix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realizari.bugete.20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12%20decembrie%202017\site%20decembrie2017%20IB\BGC%20decembrie%202017%20sc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decembrie in luna"/>
      <sheetName val=" decembrie 2017 din 25 ian"/>
      <sheetName val="UAT decembrie 2017"/>
      <sheetName val=" consolidari decembrie"/>
      <sheetName val="noiembrie 2017(valori)"/>
      <sheetName val="UAT noiembrie 2017(valori)"/>
      <sheetName val="noiembrie 2017 estim (valori)"/>
      <sheetName val="UAT noiembrie 2017 (valori)"/>
      <sheetName val="Sinteza - An 2"/>
      <sheetName val="2016 - 2017"/>
      <sheetName val="Sinteza - Anexa executie progam"/>
      <sheetName val="progr.%.exec"/>
      <sheetName val="BGC trim. 29.12.2017 (Liliana)"/>
      <sheetName val="octombrie 2017 (valori)"/>
      <sheetName val="UAT octombrie 2017 (valori)"/>
      <sheetName val=" septembrie 2017 (valori)"/>
      <sheetName val="UAT in luna"/>
      <sheetName val="UAT septembrie 2017 (valori)"/>
      <sheetName val="dob_trez"/>
      <sheetName val="SPECIAL_CNAIR"/>
      <sheetName val="CNAIR_ex"/>
      <sheetName val="decembrie 2016 sit.financiare"/>
      <sheetName val="decembrie 2016 leg"/>
      <sheetName val="bgc 2010-2020"/>
      <sheetName val="progr.%.exec (2)"/>
      <sheetName val="Program 2017-executie "/>
      <sheetName val="Sinteza-anexa program 9 luni "/>
      <sheetName val="program 9 luni .%.exec 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finante.gov.ro/static/10/Mfp/buget/sitebuget/TabeltranspunereEDPbalantaBGC2014-2021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9"/>
  <sheetViews>
    <sheetView showZeros="0" tabSelected="1" view="pageBreakPreview" zoomScaleSheetLayoutView="100" zoomScalePageLayoutView="0" workbookViewId="0" topLeftCell="G837">
      <selection activeCell="V856" sqref="V856"/>
    </sheetView>
  </sheetViews>
  <sheetFormatPr defaultColWidth="9.140625" defaultRowHeight="12.75" outlineLevelRow="1"/>
  <cols>
    <col min="1" max="1" width="27.28125" style="65" customWidth="1"/>
    <col min="2" max="2" width="6.8515625" style="113" customWidth="1"/>
    <col min="3" max="3" width="10.7109375" style="9" customWidth="1"/>
    <col min="4" max="5" width="9.421875" style="9" customWidth="1"/>
    <col min="6" max="6" width="9.7109375" style="9" customWidth="1"/>
    <col min="7" max="7" width="9.28125" style="9" bestFit="1" customWidth="1"/>
    <col min="8" max="8" width="8.28125" style="9" customWidth="1"/>
    <col min="9" max="9" width="6.57421875" style="9" customWidth="1"/>
    <col min="10" max="10" width="10.00390625" style="9" customWidth="1"/>
    <col min="11" max="11" width="8.7109375" style="9" customWidth="1"/>
    <col min="12" max="12" width="10.57421875" style="9" customWidth="1"/>
    <col min="13" max="13" width="8.57421875" style="9" customWidth="1"/>
    <col min="14" max="14" width="6.57421875" style="9" customWidth="1"/>
    <col min="15" max="15" width="8.421875" style="9" customWidth="1"/>
    <col min="16" max="16" width="8.140625" style="9" customWidth="1"/>
    <col min="17" max="17" width="10.28125" style="9" customWidth="1"/>
    <col min="18" max="18" width="11.421875" style="9" customWidth="1"/>
    <col min="19" max="19" width="11.8515625" style="9" customWidth="1"/>
    <col min="20" max="20" width="12.28125" style="9" customWidth="1"/>
    <col min="21" max="21" width="9.140625" style="9" customWidth="1"/>
    <col min="22" max="22" width="11.00390625" style="9" customWidth="1"/>
    <col min="23" max="23" width="6.7109375" style="9" customWidth="1"/>
    <col min="24" max="24" width="12.28125" style="10" bestFit="1" customWidth="1"/>
    <col min="25" max="25" width="16.8515625" style="10" customWidth="1"/>
    <col min="26" max="26" width="10.7109375" style="10" customWidth="1"/>
    <col min="27" max="16384" width="9.140625" style="10" customWidth="1"/>
  </cols>
  <sheetData>
    <row r="1" spans="1:25" ht="13.5" customHeight="1" outlineLevel="1">
      <c r="A1" s="124" t="s">
        <v>113</v>
      </c>
      <c r="B1" s="86"/>
      <c r="C1" s="8"/>
      <c r="D1" s="8"/>
      <c r="E1" s="1"/>
      <c r="F1" s="21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67" t="s">
        <v>74</v>
      </c>
      <c r="S1" s="134">
        <v>244688.3</v>
      </c>
      <c r="T1" s="65" t="s">
        <v>72</v>
      </c>
      <c r="U1" s="101"/>
      <c r="V1" s="118"/>
      <c r="W1" s="129"/>
      <c r="X1" s="118"/>
      <c r="Y1" s="85"/>
    </row>
    <row r="2" spans="1:25" ht="13.5" customHeight="1" outlineLevel="1">
      <c r="A2" s="124" t="s">
        <v>112</v>
      </c>
      <c r="B2" s="104"/>
      <c r="C2" s="33"/>
      <c r="D2" s="33"/>
      <c r="E2" s="21"/>
      <c r="F2" s="33"/>
      <c r="G2" s="2"/>
      <c r="H2" s="33"/>
      <c r="I2" s="33"/>
      <c r="J2" s="102"/>
      <c r="K2" s="103"/>
      <c r="L2" s="2"/>
      <c r="M2" s="2"/>
      <c r="N2" s="2"/>
      <c r="O2" s="2"/>
      <c r="P2" s="2"/>
      <c r="Q2" s="2"/>
      <c r="R2" s="67" t="s">
        <v>70</v>
      </c>
      <c r="S2" s="134">
        <v>286861.9</v>
      </c>
      <c r="T2" s="65" t="s">
        <v>72</v>
      </c>
      <c r="U2" s="2"/>
      <c r="V2" s="118"/>
      <c r="W2" s="129"/>
      <c r="X2" s="118"/>
      <c r="Y2" s="85"/>
    </row>
    <row r="3" spans="1:25" ht="13.5" customHeight="1" outlineLevel="1">
      <c r="A3" s="124" t="s">
        <v>111</v>
      </c>
      <c r="B3" s="104"/>
      <c r="C3" s="33"/>
      <c r="D3" s="8"/>
      <c r="E3" s="21"/>
      <c r="F3" s="8"/>
      <c r="G3" s="8"/>
      <c r="H3" s="8"/>
      <c r="I3" s="8"/>
      <c r="J3" s="8"/>
      <c r="K3" s="1"/>
      <c r="L3" s="8"/>
      <c r="M3" s="1"/>
      <c r="N3" s="1"/>
      <c r="O3" s="1"/>
      <c r="P3" s="1"/>
      <c r="Q3" s="1"/>
      <c r="R3" s="67" t="s">
        <v>71</v>
      </c>
      <c r="S3" s="134">
        <v>342762.6</v>
      </c>
      <c r="T3" s="65" t="s">
        <v>72</v>
      </c>
      <c r="U3" s="1"/>
      <c r="V3" s="118"/>
      <c r="W3" s="129"/>
      <c r="X3" s="118"/>
      <c r="Y3" s="85"/>
    </row>
    <row r="4" spans="1:25" ht="13.5" customHeight="1" outlineLevel="1">
      <c r="A4" s="124" t="s">
        <v>110</v>
      </c>
      <c r="B4" s="104"/>
      <c r="C4" s="33"/>
      <c r="D4" s="8"/>
      <c r="E4" s="21"/>
      <c r="F4" s="8"/>
      <c r="G4" s="8"/>
      <c r="H4" s="8"/>
      <c r="I4" s="8"/>
      <c r="J4" s="8"/>
      <c r="K4" s="1"/>
      <c r="L4" s="8"/>
      <c r="M4" s="1"/>
      <c r="N4" s="1"/>
      <c r="O4" s="1"/>
      <c r="P4" s="1"/>
      <c r="Q4" s="1"/>
      <c r="R4" s="67" t="s">
        <v>64</v>
      </c>
      <c r="S4" s="134">
        <v>425691.1</v>
      </c>
      <c r="T4" s="65" t="s">
        <v>72</v>
      </c>
      <c r="U4" s="1"/>
      <c r="V4" s="118"/>
      <c r="W4" s="129"/>
      <c r="X4" s="118"/>
      <c r="Y4" s="85"/>
    </row>
    <row r="5" spans="1:25" ht="13.5" customHeight="1" outlineLevel="1">
      <c r="A5" s="124" t="s">
        <v>155</v>
      </c>
      <c r="B5" s="104"/>
      <c r="C5" s="50"/>
      <c r="D5" s="131"/>
      <c r="E5" s="131"/>
      <c r="F5" s="131"/>
      <c r="G5" s="131"/>
      <c r="H5" s="131"/>
      <c r="I5" s="131"/>
      <c r="J5" s="131"/>
      <c r="K5" s="131"/>
      <c r="L5" s="131"/>
      <c r="M5" s="50"/>
      <c r="N5" s="50"/>
      <c r="O5" s="50"/>
      <c r="P5" s="2"/>
      <c r="Q5" s="2"/>
      <c r="R5" s="67" t="s">
        <v>65</v>
      </c>
      <c r="S5" s="134">
        <v>539834.6000000001</v>
      </c>
      <c r="T5" s="89" t="s">
        <v>66</v>
      </c>
      <c r="U5" s="12"/>
      <c r="V5" s="118"/>
      <c r="W5" s="129"/>
      <c r="X5" s="118"/>
      <c r="Y5" s="85"/>
    </row>
    <row r="6" spans="1:25" ht="13.5" customHeight="1" outlineLevel="1">
      <c r="A6" s="124" t="s">
        <v>109</v>
      </c>
      <c r="B6" s="104"/>
      <c r="C6" s="33"/>
      <c r="D6" s="8"/>
      <c r="E6" s="8"/>
      <c r="F6" s="8"/>
      <c r="G6" s="8"/>
      <c r="H6" s="8"/>
      <c r="I6" s="8"/>
      <c r="J6" s="8"/>
      <c r="K6" s="8"/>
      <c r="L6" s="8"/>
      <c r="M6" s="2"/>
      <c r="N6" s="2"/>
      <c r="O6" s="2"/>
      <c r="P6" s="2"/>
      <c r="Q6" s="2"/>
      <c r="R6" s="67" t="s">
        <v>81</v>
      </c>
      <c r="S6" s="134">
        <v>530894.4</v>
      </c>
      <c r="T6" s="89" t="s">
        <v>66</v>
      </c>
      <c r="U6" s="12"/>
      <c r="V6" s="118"/>
      <c r="W6" s="129"/>
      <c r="X6" s="118"/>
      <c r="Y6" s="85"/>
    </row>
    <row r="7" spans="1:25" ht="13.5" customHeight="1" outlineLevel="1">
      <c r="A7" s="124" t="s">
        <v>107</v>
      </c>
      <c r="B7" s="104"/>
      <c r="C7" s="33"/>
      <c r="D7" s="8"/>
      <c r="E7" s="8"/>
      <c r="F7" s="8"/>
      <c r="G7" s="8"/>
      <c r="H7" s="8"/>
      <c r="I7" s="8"/>
      <c r="J7" s="8"/>
      <c r="K7" s="8"/>
      <c r="L7" s="8"/>
      <c r="M7" s="2"/>
      <c r="N7" s="2"/>
      <c r="O7" s="2"/>
      <c r="P7" s="2"/>
      <c r="Q7" s="2"/>
      <c r="R7" s="67" t="s">
        <v>83</v>
      </c>
      <c r="S7" s="135">
        <v>540336.3</v>
      </c>
      <c r="T7" s="89" t="s">
        <v>66</v>
      </c>
      <c r="U7" s="12"/>
      <c r="V7" s="118"/>
      <c r="W7" s="129"/>
      <c r="X7" s="118"/>
      <c r="Y7" s="85"/>
    </row>
    <row r="8" spans="1:25" ht="13.5" customHeight="1" outlineLevel="1">
      <c r="A8" s="124" t="s">
        <v>108</v>
      </c>
      <c r="B8" s="104"/>
      <c r="C8" s="91"/>
      <c r="D8" s="8"/>
      <c r="E8" s="8"/>
      <c r="F8" s="8"/>
      <c r="G8" s="8"/>
      <c r="H8" s="8"/>
      <c r="I8" s="8"/>
      <c r="J8" s="8"/>
      <c r="K8" s="8"/>
      <c r="L8" s="8"/>
      <c r="M8" s="2"/>
      <c r="N8" s="2"/>
      <c r="O8" s="2"/>
      <c r="P8" s="2"/>
      <c r="Q8" s="2"/>
      <c r="R8" s="90" t="s">
        <v>86</v>
      </c>
      <c r="S8" s="134">
        <v>587203.3</v>
      </c>
      <c r="T8" s="89" t="s">
        <v>66</v>
      </c>
      <c r="U8" s="12"/>
      <c r="V8" s="118"/>
      <c r="W8" s="129"/>
      <c r="X8" s="118"/>
      <c r="Y8" s="85"/>
    </row>
    <row r="9" spans="1:25" ht="13.5" customHeight="1" outlineLevel="1">
      <c r="A9" s="124" t="s">
        <v>96</v>
      </c>
      <c r="B9" s="104"/>
      <c r="C9" s="92"/>
      <c r="D9" s="92"/>
      <c r="E9" s="92"/>
      <c r="F9" s="92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90" t="s">
        <v>88</v>
      </c>
      <c r="S9" s="134">
        <v>621268.7</v>
      </c>
      <c r="T9" s="89" t="s">
        <v>66</v>
      </c>
      <c r="U9" s="12"/>
      <c r="V9" s="118"/>
      <c r="W9" s="129"/>
      <c r="X9" s="118"/>
      <c r="Y9" s="85"/>
    </row>
    <row r="10" spans="1:25" ht="13.5" customHeight="1" outlineLevel="1">
      <c r="A10" s="124" t="s">
        <v>102</v>
      </c>
      <c r="B10" s="104"/>
      <c r="C10" s="33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  <c r="O10" s="2"/>
      <c r="P10" s="2"/>
      <c r="Q10" s="2"/>
      <c r="R10" s="90" t="s">
        <v>90</v>
      </c>
      <c r="S10" s="134">
        <v>631602.8999999999</v>
      </c>
      <c r="T10" s="89" t="s">
        <v>66</v>
      </c>
      <c r="U10" s="12"/>
      <c r="V10" s="118"/>
      <c r="W10" s="129"/>
      <c r="X10" s="118"/>
      <c r="Y10" s="11"/>
    </row>
    <row r="11" spans="1:25" ht="13.5" customHeight="1">
      <c r="A11" s="124" t="s">
        <v>97</v>
      </c>
      <c r="B11" s="104"/>
      <c r="C11" s="33"/>
      <c r="D11" s="8"/>
      <c r="E11" s="8"/>
      <c r="F11" s="11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90" t="s">
        <v>92</v>
      </c>
      <c r="S11" s="134">
        <v>668876.4</v>
      </c>
      <c r="T11" s="89" t="s">
        <v>66</v>
      </c>
      <c r="U11" s="12"/>
      <c r="V11" s="118"/>
      <c r="W11" s="129"/>
      <c r="X11" s="118"/>
      <c r="Y11" s="11"/>
    </row>
    <row r="12" spans="1:25" ht="13.5" customHeight="1">
      <c r="A12" s="124" t="s">
        <v>98</v>
      </c>
      <c r="B12" s="104"/>
      <c r="C12" s="33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  <c r="P12" s="125"/>
      <c r="Q12" s="125"/>
      <c r="R12" s="90" t="s">
        <v>94</v>
      </c>
      <c r="S12" s="134">
        <v>712543.6000000001</v>
      </c>
      <c r="T12" s="89" t="s">
        <v>66</v>
      </c>
      <c r="U12" s="12"/>
      <c r="V12" s="118"/>
      <c r="W12" s="129"/>
      <c r="X12" s="118"/>
      <c r="Y12" s="11"/>
    </row>
    <row r="13" spans="1:25" ht="13.5" customHeight="1">
      <c r="A13" s="124" t="s">
        <v>99</v>
      </c>
      <c r="B13" s="104"/>
      <c r="C13" s="99"/>
      <c r="D13" s="118"/>
      <c r="E13" s="118"/>
      <c r="F13" s="8"/>
      <c r="G13" s="8"/>
      <c r="H13" s="8"/>
      <c r="I13" s="8"/>
      <c r="J13" s="8"/>
      <c r="K13" s="8"/>
      <c r="L13" s="8"/>
      <c r="M13" s="2"/>
      <c r="N13" s="2"/>
      <c r="O13" s="124"/>
      <c r="P13" s="125"/>
      <c r="Q13" s="125"/>
      <c r="R13" s="90" t="s">
        <v>100</v>
      </c>
      <c r="S13" s="134">
        <v>752116.4</v>
      </c>
      <c r="T13" s="89" t="s">
        <v>66</v>
      </c>
      <c r="U13" s="123"/>
      <c r="V13" s="118"/>
      <c r="W13" s="129"/>
      <c r="X13" s="118"/>
      <c r="Y13" s="11"/>
    </row>
    <row r="14" spans="1:25" ht="13.5" customHeight="1">
      <c r="A14" s="124" t="s">
        <v>105</v>
      </c>
      <c r="B14" s="104"/>
      <c r="C14" s="99"/>
      <c r="D14" s="118"/>
      <c r="E14" s="118"/>
      <c r="F14" s="8"/>
      <c r="G14" s="8"/>
      <c r="H14" s="8"/>
      <c r="I14" s="8"/>
      <c r="J14" s="8"/>
      <c r="K14" s="8"/>
      <c r="L14" s="8"/>
      <c r="M14" s="2"/>
      <c r="N14" s="2"/>
      <c r="O14" s="124"/>
      <c r="P14" s="125"/>
      <c r="Q14" s="125"/>
      <c r="R14" s="90" t="s">
        <v>104</v>
      </c>
      <c r="S14" s="134">
        <v>851619.7</v>
      </c>
      <c r="T14" s="89" t="s">
        <v>66</v>
      </c>
      <c r="U14" s="123"/>
      <c r="V14" s="118"/>
      <c r="W14" s="129"/>
      <c r="X14" s="31"/>
      <c r="Y14" s="11"/>
    </row>
    <row r="15" spans="1:25" ht="13.5" customHeight="1">
      <c r="A15" s="124" t="s">
        <v>133</v>
      </c>
      <c r="B15" s="86"/>
      <c r="C15" s="99"/>
      <c r="D15" s="118"/>
      <c r="E15" s="118"/>
      <c r="F15" s="8"/>
      <c r="G15" s="8"/>
      <c r="H15" s="8"/>
      <c r="I15" s="8"/>
      <c r="J15" s="8"/>
      <c r="K15" s="8"/>
      <c r="L15" s="8"/>
      <c r="M15" s="2"/>
      <c r="N15" s="2"/>
      <c r="O15" s="124"/>
      <c r="R15" s="90" t="s">
        <v>134</v>
      </c>
      <c r="S15" s="134">
        <v>959058.6000000001</v>
      </c>
      <c r="T15" s="89" t="s">
        <v>66</v>
      </c>
      <c r="U15" s="125"/>
      <c r="V15" s="118"/>
      <c r="W15" s="129"/>
      <c r="X15" s="31"/>
      <c r="Y15" s="11"/>
    </row>
    <row r="16" spans="1:25" ht="13.5" customHeight="1">
      <c r="A16" s="124" t="s">
        <v>145</v>
      </c>
      <c r="B16" s="86"/>
      <c r="C16" s="99"/>
      <c r="D16" s="118"/>
      <c r="E16" s="118"/>
      <c r="F16" s="8"/>
      <c r="G16" s="8"/>
      <c r="H16" s="8"/>
      <c r="I16" s="8"/>
      <c r="J16" s="8"/>
      <c r="K16" s="8"/>
      <c r="L16" s="8"/>
      <c r="M16" s="2"/>
      <c r="N16" s="2"/>
      <c r="O16" s="124"/>
      <c r="R16" s="90" t="s">
        <v>144</v>
      </c>
      <c r="S16" s="134">
        <v>1063794.6</v>
      </c>
      <c r="T16" s="89" t="s">
        <v>66</v>
      </c>
      <c r="U16" s="125"/>
      <c r="V16" s="118"/>
      <c r="W16" s="129"/>
      <c r="X16" s="31"/>
      <c r="Y16" s="11"/>
    </row>
    <row r="17" spans="1:25" ht="13.5" customHeight="1">
      <c r="A17" s="124" t="s">
        <v>148</v>
      </c>
      <c r="B17" s="86"/>
      <c r="C17" s="99"/>
      <c r="D17" s="118"/>
      <c r="E17" s="118"/>
      <c r="F17" s="8"/>
      <c r="G17" s="8"/>
      <c r="H17" s="8"/>
      <c r="I17" s="8"/>
      <c r="J17" s="8"/>
      <c r="K17" s="8"/>
      <c r="L17" s="8"/>
      <c r="M17" s="2"/>
      <c r="N17" s="2"/>
      <c r="O17" s="124"/>
      <c r="R17" s="90" t="s">
        <v>149</v>
      </c>
      <c r="S17" s="134">
        <v>1066780.5</v>
      </c>
      <c r="T17" s="89" t="s">
        <v>66</v>
      </c>
      <c r="U17" s="125"/>
      <c r="V17" s="118"/>
      <c r="W17" s="129"/>
      <c r="X17" s="31"/>
      <c r="Y17" s="11"/>
    </row>
    <row r="18" spans="1:25" ht="13.5" customHeight="1">
      <c r="A18" s="124" t="s">
        <v>157</v>
      </c>
      <c r="B18" s="86"/>
      <c r="C18" s="99"/>
      <c r="D18" s="118"/>
      <c r="E18" s="118"/>
      <c r="F18" s="8"/>
      <c r="G18" s="8"/>
      <c r="H18" s="8"/>
      <c r="I18" s="8"/>
      <c r="J18" s="8"/>
      <c r="K18" s="8"/>
      <c r="L18" s="8"/>
      <c r="M18" s="2"/>
      <c r="N18" s="2"/>
      <c r="O18" s="124"/>
      <c r="R18" s="90" t="s">
        <v>158</v>
      </c>
      <c r="S18" s="134">
        <v>1189089.8</v>
      </c>
      <c r="T18" s="89" t="s">
        <v>66</v>
      </c>
      <c r="U18" s="125"/>
      <c r="V18" s="118"/>
      <c r="W18" s="129"/>
      <c r="X18" s="31"/>
      <c r="Y18" s="11"/>
    </row>
    <row r="19" spans="1:25" ht="13.5" customHeight="1">
      <c r="A19" s="124" t="s">
        <v>161</v>
      </c>
      <c r="B19" s="86"/>
      <c r="C19" s="99"/>
      <c r="D19" s="118"/>
      <c r="E19" s="118"/>
      <c r="F19" s="8"/>
      <c r="G19" s="8"/>
      <c r="H19" s="8"/>
      <c r="I19" s="8"/>
      <c r="J19" s="8"/>
      <c r="K19" s="8"/>
      <c r="L19" s="8"/>
      <c r="M19" s="2"/>
      <c r="N19" s="2"/>
      <c r="O19" s="124"/>
      <c r="R19" s="90" t="s">
        <v>162</v>
      </c>
      <c r="S19" s="134">
        <v>1409783.9</v>
      </c>
      <c r="T19" s="89" t="s">
        <v>66</v>
      </c>
      <c r="U19" s="125"/>
      <c r="V19" s="118"/>
      <c r="W19" s="129"/>
      <c r="X19" s="31"/>
      <c r="Y19" s="11"/>
    </row>
    <row r="20" spans="1:23" ht="15" customHeight="1">
      <c r="A20" s="141" t="s">
        <v>40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5" customHeight="1">
      <c r="A21" s="142" t="s">
        <v>163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5" customHeight="1">
      <c r="A22" s="130"/>
      <c r="B22" s="130"/>
      <c r="C22" s="130"/>
      <c r="D22" s="130"/>
      <c r="E22" s="130"/>
      <c r="F22" s="130"/>
      <c r="G22" s="130"/>
      <c r="H22" s="130" t="s">
        <v>146</v>
      </c>
      <c r="I22" s="130"/>
      <c r="J22" s="143" t="s">
        <v>156</v>
      </c>
      <c r="K22" s="143"/>
      <c r="L22" s="143"/>
      <c r="M22" s="143"/>
      <c r="N22" s="130"/>
      <c r="O22" s="130"/>
      <c r="P22" s="130"/>
      <c r="Q22" s="130"/>
      <c r="R22" s="130"/>
      <c r="S22" s="130"/>
      <c r="T22" s="130"/>
      <c r="U22" s="130"/>
      <c r="V22" s="130" t="s">
        <v>147</v>
      </c>
      <c r="W22" s="130"/>
    </row>
    <row r="23" spans="1:23" ht="1.5" customHeight="1">
      <c r="A23" s="84"/>
      <c r="B23" s="10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4"/>
      <c r="U23" s="55"/>
      <c r="V23" s="119"/>
      <c r="W23" s="54"/>
    </row>
    <row r="24" spans="1:23" ht="13.5">
      <c r="A24" s="63"/>
      <c r="B24" s="17"/>
      <c r="C24" s="13" t="s">
        <v>0</v>
      </c>
      <c r="D24" s="13" t="s">
        <v>0</v>
      </c>
      <c r="E24" s="13" t="s">
        <v>1</v>
      </c>
      <c r="F24" s="13" t="s">
        <v>1</v>
      </c>
      <c r="G24" s="13" t="s">
        <v>2</v>
      </c>
      <c r="H24" s="13" t="s">
        <v>3</v>
      </c>
      <c r="I24" s="13" t="s">
        <v>43</v>
      </c>
      <c r="J24" s="13" t="s">
        <v>1</v>
      </c>
      <c r="K24" s="13" t="s">
        <v>1</v>
      </c>
      <c r="L24" s="13" t="s">
        <v>1</v>
      </c>
      <c r="M24" s="13" t="s">
        <v>1</v>
      </c>
      <c r="N24" s="13" t="s">
        <v>2</v>
      </c>
      <c r="O24" s="122" t="s">
        <v>41</v>
      </c>
      <c r="P24" s="13" t="s">
        <v>76</v>
      </c>
      <c r="Q24" s="13" t="s">
        <v>151</v>
      </c>
      <c r="R24" s="13" t="s">
        <v>4</v>
      </c>
      <c r="S24" s="40" t="s">
        <v>21</v>
      </c>
      <c r="T24" s="13" t="s">
        <v>4</v>
      </c>
      <c r="U24" s="13" t="s">
        <v>57</v>
      </c>
      <c r="V24" s="139" t="s">
        <v>59</v>
      </c>
      <c r="W24" s="139"/>
    </row>
    <row r="25" spans="1:23" ht="13.5">
      <c r="A25" s="63"/>
      <c r="B25" s="17"/>
      <c r="C25" s="13" t="s">
        <v>5</v>
      </c>
      <c r="D25" s="13" t="s">
        <v>8</v>
      </c>
      <c r="E25" s="13" t="s">
        <v>6</v>
      </c>
      <c r="F25" s="13" t="s">
        <v>6</v>
      </c>
      <c r="G25" s="13" t="s">
        <v>118</v>
      </c>
      <c r="H25" s="13" t="s">
        <v>7</v>
      </c>
      <c r="I25" s="13" t="s">
        <v>44</v>
      </c>
      <c r="J25" s="13" t="s">
        <v>29</v>
      </c>
      <c r="K25" s="13" t="s">
        <v>46</v>
      </c>
      <c r="L25" s="13" t="s">
        <v>127</v>
      </c>
      <c r="M25" s="13" t="s">
        <v>48</v>
      </c>
      <c r="N25" s="13" t="s">
        <v>53</v>
      </c>
      <c r="O25" s="122" t="s">
        <v>55</v>
      </c>
      <c r="P25" s="13" t="s">
        <v>77</v>
      </c>
      <c r="Q25" s="13"/>
      <c r="R25" s="21"/>
      <c r="S25" s="13" t="s">
        <v>22</v>
      </c>
      <c r="T25" s="13" t="s">
        <v>27</v>
      </c>
      <c r="U25" s="13" t="s">
        <v>58</v>
      </c>
      <c r="V25" s="140" t="s">
        <v>28</v>
      </c>
      <c r="W25" s="140"/>
    </row>
    <row r="26" spans="1:23" ht="13.5">
      <c r="A26" s="63"/>
      <c r="B26" s="17"/>
      <c r="C26" s="14"/>
      <c r="D26" s="17" t="s">
        <v>52</v>
      </c>
      <c r="E26" s="13" t="s">
        <v>9</v>
      </c>
      <c r="F26" s="13" t="s">
        <v>9</v>
      </c>
      <c r="G26" s="13" t="s">
        <v>123</v>
      </c>
      <c r="H26" s="13" t="s">
        <v>11</v>
      </c>
      <c r="I26" s="13" t="s">
        <v>45</v>
      </c>
      <c r="J26" s="13" t="s">
        <v>30</v>
      </c>
      <c r="K26" s="13" t="s">
        <v>47</v>
      </c>
      <c r="L26" s="13" t="s">
        <v>128</v>
      </c>
      <c r="M26" s="13" t="s">
        <v>7</v>
      </c>
      <c r="N26" s="13" t="s">
        <v>54</v>
      </c>
      <c r="O26" s="13" t="s">
        <v>56</v>
      </c>
      <c r="P26" s="13" t="s">
        <v>78</v>
      </c>
      <c r="Q26" s="133"/>
      <c r="R26" s="21"/>
      <c r="S26" s="13" t="s">
        <v>23</v>
      </c>
      <c r="T26" s="13" t="s">
        <v>28</v>
      </c>
      <c r="U26" s="13"/>
      <c r="V26" s="4"/>
      <c r="W26" s="14"/>
    </row>
    <row r="27" spans="1:23" ht="13.5">
      <c r="A27" s="64" t="s">
        <v>87</v>
      </c>
      <c r="B27" s="17"/>
      <c r="C27" s="14"/>
      <c r="D27" s="17" t="s">
        <v>120</v>
      </c>
      <c r="E27" s="13" t="s">
        <v>12</v>
      </c>
      <c r="F27" s="13" t="s">
        <v>10</v>
      </c>
      <c r="G27" s="13" t="s">
        <v>124</v>
      </c>
      <c r="H27" s="13" t="s">
        <v>13</v>
      </c>
      <c r="I27" s="13"/>
      <c r="J27" s="13" t="s">
        <v>31</v>
      </c>
      <c r="K27" s="13"/>
      <c r="L27" s="17" t="s">
        <v>126</v>
      </c>
      <c r="M27" s="13" t="s">
        <v>49</v>
      </c>
      <c r="N27" s="13"/>
      <c r="O27" s="13"/>
      <c r="P27" s="13" t="s">
        <v>77</v>
      </c>
      <c r="Q27" s="13"/>
      <c r="R27" s="21"/>
      <c r="S27" s="13" t="s">
        <v>24</v>
      </c>
      <c r="T27" s="13"/>
      <c r="U27" s="13" t="s">
        <v>24</v>
      </c>
      <c r="V27" s="4"/>
      <c r="W27" s="14"/>
    </row>
    <row r="28" spans="1:23" ht="13.5">
      <c r="A28" s="63"/>
      <c r="B28" s="17"/>
      <c r="C28" s="14"/>
      <c r="D28" s="121" t="s">
        <v>121</v>
      </c>
      <c r="E28" s="13" t="s">
        <v>5</v>
      </c>
      <c r="F28" s="13" t="s">
        <v>14</v>
      </c>
      <c r="G28" s="13" t="s">
        <v>12</v>
      </c>
      <c r="H28" s="17" t="s">
        <v>15</v>
      </c>
      <c r="I28" s="17"/>
      <c r="J28" s="17" t="s">
        <v>67</v>
      </c>
      <c r="K28" s="17"/>
      <c r="L28" s="121" t="s">
        <v>129</v>
      </c>
      <c r="M28" s="121" t="s">
        <v>42</v>
      </c>
      <c r="N28" s="17"/>
      <c r="O28" s="17"/>
      <c r="P28" s="17" t="s">
        <v>79</v>
      </c>
      <c r="Q28" s="17"/>
      <c r="R28" s="14"/>
      <c r="S28" s="17"/>
      <c r="T28" s="17"/>
      <c r="U28" s="13"/>
      <c r="V28" s="4"/>
      <c r="W28" s="14"/>
    </row>
    <row r="29" spans="1:23" ht="13.5">
      <c r="A29" s="63"/>
      <c r="B29" s="17"/>
      <c r="C29" s="14"/>
      <c r="D29" s="17" t="s">
        <v>122</v>
      </c>
      <c r="E29" s="17"/>
      <c r="F29" s="17"/>
      <c r="G29" s="13" t="s">
        <v>125</v>
      </c>
      <c r="H29" s="17"/>
      <c r="I29" s="17"/>
      <c r="J29" s="17" t="s">
        <v>32</v>
      </c>
      <c r="K29" s="17"/>
      <c r="L29" s="17" t="s">
        <v>130</v>
      </c>
      <c r="M29" s="17"/>
      <c r="N29" s="17"/>
      <c r="O29" s="17"/>
      <c r="P29" s="17" t="s">
        <v>80</v>
      </c>
      <c r="Q29" s="17"/>
      <c r="R29" s="14"/>
      <c r="S29" s="17"/>
      <c r="T29" s="17"/>
      <c r="U29" s="17"/>
      <c r="V29" s="4" t="s">
        <v>60</v>
      </c>
      <c r="W29" s="4" t="s">
        <v>61</v>
      </c>
    </row>
    <row r="30" spans="1:23" ht="13.5">
      <c r="A30" s="63"/>
      <c r="B30" s="17"/>
      <c r="C30" s="15"/>
      <c r="D30" s="15"/>
      <c r="E30" s="17"/>
      <c r="F30" s="17"/>
      <c r="G30" s="13"/>
      <c r="H30" s="17"/>
      <c r="I30" s="17"/>
      <c r="J30" s="121" t="s">
        <v>119</v>
      </c>
      <c r="K30" s="17"/>
      <c r="L30" s="17" t="s">
        <v>131</v>
      </c>
      <c r="M30" s="17"/>
      <c r="N30" s="17"/>
      <c r="O30" s="17"/>
      <c r="P30" s="17"/>
      <c r="Q30" s="17"/>
      <c r="R30" s="15"/>
      <c r="S30" s="16"/>
      <c r="T30" s="17"/>
      <c r="U30" s="17"/>
      <c r="V30" s="41"/>
      <c r="W30" s="4" t="s">
        <v>62</v>
      </c>
    </row>
    <row r="31" spans="1:23" ht="13.5">
      <c r="A31" s="63"/>
      <c r="B31" s="17"/>
      <c r="C31" s="14"/>
      <c r="D31" s="15"/>
      <c r="E31" s="17"/>
      <c r="F31" s="17"/>
      <c r="G31" s="13"/>
      <c r="H31" s="17"/>
      <c r="I31" s="17"/>
      <c r="J31" s="120" t="s">
        <v>117</v>
      </c>
      <c r="K31" s="17"/>
      <c r="L31" s="17" t="s">
        <v>78</v>
      </c>
      <c r="M31" s="17"/>
      <c r="N31" s="17"/>
      <c r="O31" s="17"/>
      <c r="P31" s="17"/>
      <c r="Q31" s="17"/>
      <c r="R31" s="15"/>
      <c r="S31" s="16"/>
      <c r="T31" s="17"/>
      <c r="U31" s="17"/>
      <c r="V31" s="14"/>
      <c r="W31" s="33"/>
    </row>
    <row r="32" spans="1:23" ht="13.5">
      <c r="A32" s="63"/>
      <c r="B32" s="17"/>
      <c r="C32" s="14"/>
      <c r="D32" s="15"/>
      <c r="E32" s="17"/>
      <c r="F32" s="17"/>
      <c r="G32" s="13"/>
      <c r="H32" s="17"/>
      <c r="I32" s="17"/>
      <c r="J32" s="120"/>
      <c r="K32" s="17"/>
      <c r="L32" s="17" t="s">
        <v>132</v>
      </c>
      <c r="M32" s="17"/>
      <c r="N32" s="17"/>
      <c r="O32" s="17"/>
      <c r="P32" s="17"/>
      <c r="Q32" s="17"/>
      <c r="R32" s="15"/>
      <c r="S32" s="16"/>
      <c r="T32" s="17"/>
      <c r="U32" s="17"/>
      <c r="V32" s="14"/>
      <c r="W32" s="33"/>
    </row>
    <row r="33" spans="1:23" ht="14.25" customHeight="1" thickBot="1">
      <c r="A33" s="66" t="s">
        <v>25</v>
      </c>
      <c r="B33" s="106" t="s">
        <v>26</v>
      </c>
      <c r="C33" s="57">
        <v>1</v>
      </c>
      <c r="D33" s="57">
        <v>2</v>
      </c>
      <c r="E33" s="57">
        <v>3</v>
      </c>
      <c r="F33" s="57">
        <v>4</v>
      </c>
      <c r="G33" s="57">
        <v>5</v>
      </c>
      <c r="H33" s="57">
        <v>6</v>
      </c>
      <c r="I33" s="57">
        <v>7</v>
      </c>
      <c r="J33" s="57">
        <v>8</v>
      </c>
      <c r="K33" s="57">
        <v>9</v>
      </c>
      <c r="L33" s="57">
        <v>10</v>
      </c>
      <c r="M33" s="57">
        <v>11</v>
      </c>
      <c r="N33" s="57">
        <v>12</v>
      </c>
      <c r="O33" s="57">
        <v>13</v>
      </c>
      <c r="P33" s="57">
        <v>14</v>
      </c>
      <c r="Q33" s="57">
        <v>15</v>
      </c>
      <c r="R33" s="95" t="s">
        <v>152</v>
      </c>
      <c r="S33" s="57">
        <v>17</v>
      </c>
      <c r="T33" s="94" t="s">
        <v>153</v>
      </c>
      <c r="U33" s="58">
        <v>19</v>
      </c>
      <c r="V33" s="93" t="s">
        <v>154</v>
      </c>
      <c r="W33" s="57">
        <v>21</v>
      </c>
    </row>
    <row r="34" spans="1:23" ht="7.5" customHeight="1">
      <c r="A34" s="67"/>
      <c r="B34" s="1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7"/>
      <c r="T34" s="29"/>
      <c r="U34" s="19"/>
      <c r="V34" s="30"/>
      <c r="W34" s="27"/>
    </row>
    <row r="35" spans="1:25" ht="15" customHeight="1">
      <c r="A35" s="68" t="s">
        <v>16</v>
      </c>
      <c r="B35" s="107" t="s">
        <v>17</v>
      </c>
      <c r="C35" s="42">
        <f aca="true" t="shared" si="0" ref="C35:O35">C55+C375+C395+C415</f>
        <v>32195.441977500002</v>
      </c>
      <c r="D35" s="42">
        <f t="shared" si="0"/>
        <v>17061.32729</v>
      </c>
      <c r="E35" s="42">
        <f t="shared" si="0"/>
        <v>16167.058550000002</v>
      </c>
      <c r="F35" s="42">
        <f t="shared" si="0"/>
        <v>1903.7129499999999</v>
      </c>
      <c r="G35" s="42">
        <f t="shared" si="0"/>
        <v>6877.44</v>
      </c>
      <c r="H35" s="42">
        <f t="shared" si="0"/>
        <v>0</v>
      </c>
      <c r="I35" s="42">
        <f t="shared" si="0"/>
        <v>0</v>
      </c>
      <c r="J35" s="42">
        <f t="shared" si="0"/>
        <v>766.0424755</v>
      </c>
      <c r="K35" s="42">
        <f t="shared" si="0"/>
        <v>523.2464859999999</v>
      </c>
      <c r="L35" s="42">
        <f t="shared" si="0"/>
        <v>12180.048200000001</v>
      </c>
      <c r="M35" s="42">
        <f t="shared" si="0"/>
        <v>1384.5</v>
      </c>
      <c r="N35" s="42">
        <f t="shared" si="0"/>
        <v>0</v>
      </c>
      <c r="O35" s="42">
        <f t="shared" si="0"/>
        <v>0</v>
      </c>
      <c r="P35" s="42"/>
      <c r="Q35" s="42"/>
      <c r="R35" s="43">
        <f>SUM(C35:O35)</f>
        <v>89058.81792900001</v>
      </c>
      <c r="S35" s="42">
        <f>S55+S375+S395+S415</f>
        <v>-12102.735239999998</v>
      </c>
      <c r="T35" s="43">
        <f>R35+S35</f>
        <v>76956.08268900002</v>
      </c>
      <c r="U35" s="26"/>
      <c r="V35" s="43">
        <f aca="true" t="shared" si="1" ref="V35:V41">T35+U35</f>
        <v>76956.08268900002</v>
      </c>
      <c r="W35" s="42">
        <f>V35/$S$1*100</f>
        <v>31.450658935878838</v>
      </c>
      <c r="X35" s="31"/>
      <c r="Y35" s="37"/>
    </row>
    <row r="36" spans="2:23" ht="15" customHeight="1">
      <c r="B36" s="107" t="s">
        <v>18</v>
      </c>
      <c r="C36" s="42">
        <f aca="true" t="shared" si="2" ref="C36:O36">C56+C376+C396+C416</f>
        <v>36599.479999999996</v>
      </c>
      <c r="D36" s="42">
        <f t="shared" si="2"/>
        <v>20567.7</v>
      </c>
      <c r="E36" s="42">
        <f t="shared" si="2"/>
        <v>17624.25</v>
      </c>
      <c r="F36" s="42">
        <f t="shared" si="2"/>
        <v>2186.1</v>
      </c>
      <c r="G36" s="42">
        <f t="shared" si="2"/>
        <v>8474.4</v>
      </c>
      <c r="H36" s="42">
        <f t="shared" si="2"/>
        <v>0</v>
      </c>
      <c r="I36" s="42">
        <f t="shared" si="2"/>
        <v>0</v>
      </c>
      <c r="J36" s="42">
        <f t="shared" si="2"/>
        <v>1890.6999999999998</v>
      </c>
      <c r="K36" s="42">
        <f t="shared" si="2"/>
        <v>350.7</v>
      </c>
      <c r="L36" s="42">
        <f t="shared" si="2"/>
        <v>13182.640000000001</v>
      </c>
      <c r="M36" s="42">
        <f t="shared" si="2"/>
        <v>1679.2</v>
      </c>
      <c r="N36" s="42">
        <f t="shared" si="2"/>
        <v>0</v>
      </c>
      <c r="O36" s="42">
        <f t="shared" si="2"/>
        <v>0</v>
      </c>
      <c r="P36" s="42"/>
      <c r="Q36" s="42"/>
      <c r="R36" s="43">
        <f>SUM(C36:O36)</f>
        <v>102555.16999999998</v>
      </c>
      <c r="S36" s="42">
        <f>S56+S376+S396+S416</f>
        <v>-11875.57</v>
      </c>
      <c r="T36" s="43">
        <f>R36+S36</f>
        <v>90679.59999999998</v>
      </c>
      <c r="U36" s="26"/>
      <c r="V36" s="43">
        <f t="shared" si="1"/>
        <v>90679.59999999998</v>
      </c>
      <c r="W36" s="42">
        <f>V36/$S$2*100</f>
        <v>31.610890118206697</v>
      </c>
    </row>
    <row r="37" spans="1:23" ht="15" customHeight="1">
      <c r="A37" s="69"/>
      <c r="B37" s="107" t="s">
        <v>68</v>
      </c>
      <c r="C37" s="42">
        <f aca="true" t="shared" si="3" ref="C37:O37">C57+C377+C397+C417</f>
        <v>40698.14</v>
      </c>
      <c r="D37" s="42">
        <f t="shared" si="3"/>
        <v>29360.280000000002</v>
      </c>
      <c r="E37" s="42">
        <f t="shared" si="3"/>
        <v>20277.300000000003</v>
      </c>
      <c r="F37" s="42">
        <f t="shared" si="3"/>
        <v>2243.2999999999997</v>
      </c>
      <c r="G37" s="42">
        <f t="shared" si="3"/>
        <v>10757.1</v>
      </c>
      <c r="H37" s="42">
        <f t="shared" si="3"/>
        <v>0</v>
      </c>
      <c r="I37" s="42">
        <f t="shared" si="3"/>
        <v>0</v>
      </c>
      <c r="J37" s="42">
        <f t="shared" si="3"/>
        <v>2531.4</v>
      </c>
      <c r="K37" s="42">
        <f t="shared" si="3"/>
        <v>430.5</v>
      </c>
      <c r="L37" s="42">
        <f t="shared" si="3"/>
        <v>15262.599999999999</v>
      </c>
      <c r="M37" s="42">
        <f t="shared" si="3"/>
        <v>1756.2</v>
      </c>
      <c r="N37" s="42">
        <f t="shared" si="3"/>
        <v>79.3</v>
      </c>
      <c r="O37" s="42">
        <f t="shared" si="3"/>
        <v>0</v>
      </c>
      <c r="P37" s="42"/>
      <c r="Q37" s="42"/>
      <c r="R37" s="43">
        <f>SUM(C37:O37)</f>
        <v>123396.12</v>
      </c>
      <c r="S37" s="42">
        <f>S57+S377+S397+S417</f>
        <v>-12007.880000000001</v>
      </c>
      <c r="T37" s="43">
        <f>R37+S37</f>
        <v>111388.23999999999</v>
      </c>
      <c r="U37" s="26"/>
      <c r="V37" s="43">
        <f t="shared" si="1"/>
        <v>111388.23999999999</v>
      </c>
      <c r="W37" s="42">
        <f>V37/$S$3*100</f>
        <v>32.49719776895145</v>
      </c>
    </row>
    <row r="38" spans="1:23" ht="15" customHeight="1">
      <c r="A38" s="68"/>
      <c r="B38" s="107" t="s">
        <v>69</v>
      </c>
      <c r="C38" s="42">
        <f aca="true" t="shared" si="4" ref="C38:O38">C58+C378+C398+C418</f>
        <v>48984.59999999999</v>
      </c>
      <c r="D38" s="42">
        <f t="shared" si="4"/>
        <v>38988.10999999999</v>
      </c>
      <c r="E38" s="42">
        <f t="shared" si="4"/>
        <v>24632</v>
      </c>
      <c r="F38" s="42">
        <f t="shared" si="4"/>
        <v>2511.6000000000004</v>
      </c>
      <c r="G38" s="42">
        <f t="shared" si="4"/>
        <v>13080.599999999999</v>
      </c>
      <c r="H38" s="42">
        <f t="shared" si="4"/>
        <v>0</v>
      </c>
      <c r="I38" s="42">
        <f t="shared" si="4"/>
        <v>0</v>
      </c>
      <c r="J38" s="42">
        <f t="shared" si="4"/>
        <v>1800.2</v>
      </c>
      <c r="K38" s="42">
        <f t="shared" si="4"/>
        <v>464.4</v>
      </c>
      <c r="L38" s="42">
        <f t="shared" si="4"/>
        <v>19842.899999999998</v>
      </c>
      <c r="M38" s="42">
        <f t="shared" si="4"/>
        <v>2731.8</v>
      </c>
      <c r="N38" s="42">
        <f t="shared" si="4"/>
        <v>363.7</v>
      </c>
      <c r="O38" s="42">
        <f t="shared" si="4"/>
        <v>0</v>
      </c>
      <c r="P38" s="42"/>
      <c r="Q38" s="42"/>
      <c r="R38" s="43">
        <f>SUM(C38:O38)</f>
        <v>153399.91</v>
      </c>
      <c r="S38" s="42">
        <f>S58+S378+S398+S418</f>
        <v>-19226.6</v>
      </c>
      <c r="T38" s="43">
        <f>R38+S38</f>
        <v>134173.31</v>
      </c>
      <c r="U38" s="42">
        <f>U58+U378+U398+U418</f>
        <v>0</v>
      </c>
      <c r="V38" s="43">
        <f t="shared" si="1"/>
        <v>134173.31</v>
      </c>
      <c r="W38" s="42">
        <f>V38/$S$4*100</f>
        <v>31.51893708841928</v>
      </c>
    </row>
    <row r="39" spans="1:25" ht="15" customHeight="1">
      <c r="A39" s="70"/>
      <c r="B39" s="107" t="s">
        <v>75</v>
      </c>
      <c r="C39" s="42">
        <f aca="true" t="shared" si="5" ref="C39:U39">C59+C379+C399+C419+C454+C474</f>
        <v>61150.988101999996</v>
      </c>
      <c r="D39" s="42">
        <f t="shared" si="5"/>
        <v>46114.241818181814</v>
      </c>
      <c r="E39" s="42">
        <f t="shared" si="5"/>
        <v>34039</v>
      </c>
      <c r="F39" s="42">
        <f t="shared" si="5"/>
        <v>1965.95</v>
      </c>
      <c r="G39" s="42">
        <f t="shared" si="5"/>
        <v>15780.499999999998</v>
      </c>
      <c r="H39" s="42">
        <f t="shared" si="5"/>
        <v>0</v>
      </c>
      <c r="I39" s="42">
        <f t="shared" si="5"/>
        <v>0</v>
      </c>
      <c r="J39" s="42">
        <f t="shared" si="5"/>
        <v>4648.903588</v>
      </c>
      <c r="K39" s="42">
        <f t="shared" si="5"/>
        <v>712.9</v>
      </c>
      <c r="L39" s="42">
        <f t="shared" si="5"/>
        <v>28285.300000000003</v>
      </c>
      <c r="M39" s="42">
        <f t="shared" si="5"/>
        <v>3020.74</v>
      </c>
      <c r="N39" s="42">
        <f t="shared" si="5"/>
        <v>490.64</v>
      </c>
      <c r="O39" s="42">
        <f t="shared" si="5"/>
        <v>0</v>
      </c>
      <c r="P39" s="42">
        <f t="shared" si="5"/>
        <v>0</v>
      </c>
      <c r="Q39" s="42"/>
      <c r="R39" s="42">
        <f t="shared" si="5"/>
        <v>196209.16350818187</v>
      </c>
      <c r="S39" s="42">
        <f t="shared" si="5"/>
        <v>-30662.572742</v>
      </c>
      <c r="T39" s="42">
        <f t="shared" si="5"/>
        <v>165546.59076618185</v>
      </c>
      <c r="U39" s="42">
        <f t="shared" si="5"/>
        <v>0</v>
      </c>
      <c r="V39" s="43">
        <f t="shared" si="1"/>
        <v>165546.59076618185</v>
      </c>
      <c r="W39" s="42">
        <f>V39/$S$5*100</f>
        <v>30.666169001798295</v>
      </c>
      <c r="Y39" s="31"/>
    </row>
    <row r="40" spans="1:25" ht="15" customHeight="1">
      <c r="A40" s="70"/>
      <c r="B40" s="107" t="s">
        <v>82</v>
      </c>
      <c r="C40" s="42">
        <f aca="true" t="shared" si="6" ref="C40:N40">C60+C380+C400+C420+C455+C475+C435</f>
        <v>54678.327349999985</v>
      </c>
      <c r="D40" s="42">
        <f t="shared" si="6"/>
        <v>46983.235060000006</v>
      </c>
      <c r="E40" s="42">
        <f t="shared" si="6"/>
        <v>39432.174663000005</v>
      </c>
      <c r="F40" s="42">
        <f t="shared" si="6"/>
        <v>1481.003483</v>
      </c>
      <c r="G40" s="42">
        <f t="shared" si="6"/>
        <v>14623.749595</v>
      </c>
      <c r="H40" s="42">
        <f t="shared" si="6"/>
        <v>0</v>
      </c>
      <c r="I40" s="42">
        <f t="shared" si="6"/>
        <v>0</v>
      </c>
      <c r="J40" s="42">
        <f t="shared" si="6"/>
        <v>7101.943410000001</v>
      </c>
      <c r="K40" s="42">
        <f t="shared" si="6"/>
        <v>1311.043</v>
      </c>
      <c r="L40" s="42">
        <f t="shared" si="6"/>
        <v>25998.152359000003</v>
      </c>
      <c r="M40" s="42">
        <f t="shared" si="6"/>
        <v>3269.8</v>
      </c>
      <c r="N40" s="42">
        <f t="shared" si="6"/>
        <v>261</v>
      </c>
      <c r="O40" s="42">
        <f>O60+O380+O400+O420+O455+O475</f>
        <v>0</v>
      </c>
      <c r="P40" s="42">
        <f>P60+P380+P400+P420+P455+P475</f>
        <v>0</v>
      </c>
      <c r="Q40" s="42"/>
      <c r="R40" s="42">
        <f aca="true" t="shared" si="7" ref="R40:T44">R60+R380+R400+R420+R455+R475+R435</f>
        <v>195140.42891999998</v>
      </c>
      <c r="S40" s="42">
        <f t="shared" si="7"/>
        <v>-37896.502632</v>
      </c>
      <c r="T40" s="42">
        <f t="shared" si="7"/>
        <v>157243.92628799993</v>
      </c>
      <c r="U40" s="42">
        <f>U60+U380+U400+U420+U455+U475</f>
        <v>0</v>
      </c>
      <c r="V40" s="43">
        <f t="shared" si="1"/>
        <v>157243.92628799993</v>
      </c>
      <c r="W40" s="42">
        <f>V40/$S$6*100</f>
        <v>29.618682413677732</v>
      </c>
      <c r="Y40" s="31"/>
    </row>
    <row r="41" spans="1:25" ht="15" customHeight="1">
      <c r="A41" s="70"/>
      <c r="B41" s="107" t="s">
        <v>84</v>
      </c>
      <c r="C41" s="42">
        <f aca="true" t="shared" si="8" ref="C41:N41">C61+C381+C401+C421+C456+C476+C436</f>
        <v>68050.30535100002</v>
      </c>
      <c r="D41" s="42">
        <f t="shared" si="8"/>
        <v>49840.090490999995</v>
      </c>
      <c r="E41" s="42">
        <f t="shared" si="8"/>
        <v>42873.013926</v>
      </c>
      <c r="F41" s="42">
        <f t="shared" si="8"/>
        <v>1320.4094940000002</v>
      </c>
      <c r="G41" s="42">
        <f t="shared" si="8"/>
        <v>17258.72707</v>
      </c>
      <c r="H41" s="42">
        <f t="shared" si="8"/>
        <v>0</v>
      </c>
      <c r="I41" s="42">
        <f t="shared" si="8"/>
        <v>0</v>
      </c>
      <c r="J41" s="42">
        <f t="shared" si="8"/>
        <v>7163.2252419999995</v>
      </c>
      <c r="K41" s="42">
        <f t="shared" si="8"/>
        <v>851.06</v>
      </c>
      <c r="L41" s="42">
        <f t="shared" si="8"/>
        <v>23446.455824</v>
      </c>
      <c r="M41" s="42">
        <f t="shared" si="8"/>
        <v>3553.27</v>
      </c>
      <c r="N41" s="42">
        <f t="shared" si="8"/>
        <v>310.5</v>
      </c>
      <c r="O41" s="42">
        <f>O61+O381+O401+O421+O456+O476</f>
        <v>0</v>
      </c>
      <c r="P41" s="42">
        <f>P61+P381+P401+P421+P456+P476</f>
        <v>0</v>
      </c>
      <c r="Q41" s="42"/>
      <c r="R41" s="42">
        <f t="shared" si="7"/>
        <v>214667.057398</v>
      </c>
      <c r="S41" s="42">
        <f t="shared" si="7"/>
        <v>-45992.903252</v>
      </c>
      <c r="T41" s="42">
        <f t="shared" si="7"/>
        <v>168674.15414600002</v>
      </c>
      <c r="U41" s="42">
        <f>U61+U381+U401+U421+U456+U476</f>
        <v>0</v>
      </c>
      <c r="V41" s="43">
        <f t="shared" si="1"/>
        <v>168674.15414600002</v>
      </c>
      <c r="W41" s="42">
        <f>V41/$S$7*100</f>
        <v>31.21651352056118</v>
      </c>
      <c r="Y41" s="31"/>
    </row>
    <row r="42" spans="1:25" ht="15" customHeight="1">
      <c r="A42" s="70"/>
      <c r="B42" s="108" t="s">
        <v>85</v>
      </c>
      <c r="C42" s="42">
        <f aca="true" t="shared" si="9" ref="C42:N42">C62+C382+C402+C422+C457+C477+C437</f>
        <v>79379.20736100001</v>
      </c>
      <c r="D42" s="42">
        <f t="shared" si="9"/>
        <v>51962.425678</v>
      </c>
      <c r="E42" s="42">
        <f t="shared" si="9"/>
        <v>48144.231793000006</v>
      </c>
      <c r="F42" s="42">
        <f t="shared" si="9"/>
        <v>2407.3392789999994</v>
      </c>
      <c r="G42" s="42">
        <f t="shared" si="9"/>
        <v>17820.952469</v>
      </c>
      <c r="H42" s="42">
        <f t="shared" si="9"/>
        <v>0</v>
      </c>
      <c r="I42" s="42">
        <f t="shared" si="9"/>
        <v>0</v>
      </c>
      <c r="J42" s="42">
        <f t="shared" si="9"/>
        <v>8111.752409999999</v>
      </c>
      <c r="K42" s="42">
        <f t="shared" si="9"/>
        <v>665.34</v>
      </c>
      <c r="L42" s="42">
        <f t="shared" si="9"/>
        <v>18695.714683000002</v>
      </c>
      <c r="M42" s="42">
        <f t="shared" si="9"/>
        <v>766.2529999999999</v>
      </c>
      <c r="N42" s="42">
        <f t="shared" si="9"/>
        <v>572.4</v>
      </c>
      <c r="O42" s="42">
        <f aca="true" t="shared" si="10" ref="O42:P45">O62+O382+O402+O422+O457+O477+O437</f>
        <v>0</v>
      </c>
      <c r="P42" s="42">
        <f t="shared" si="10"/>
        <v>0</v>
      </c>
      <c r="Q42" s="42"/>
      <c r="R42" s="42">
        <f t="shared" si="7"/>
        <v>228525.61667299998</v>
      </c>
      <c r="S42" s="42">
        <f t="shared" si="7"/>
        <v>-46602.763562</v>
      </c>
      <c r="T42" s="42">
        <f t="shared" si="7"/>
        <v>181922.85311099997</v>
      </c>
      <c r="U42" s="42">
        <f aca="true" t="shared" si="11" ref="U42:V44">U62+U382+U402+U422+U457+U477+U437</f>
        <v>-2.934953</v>
      </c>
      <c r="V42" s="42">
        <f t="shared" si="11"/>
        <v>181919.918158</v>
      </c>
      <c r="W42" s="42">
        <f>V42/$S$8*100</f>
        <v>30.980738384474332</v>
      </c>
      <c r="Y42" s="31"/>
    </row>
    <row r="43" spans="1:25" ht="15" customHeight="1">
      <c r="A43" s="70"/>
      <c r="B43" s="107" t="s">
        <v>89</v>
      </c>
      <c r="C43" s="42">
        <f aca="true" t="shared" si="12" ref="C43:N43">C63+C383+C403+C423+C458+C478+C438</f>
        <v>87171.488207</v>
      </c>
      <c r="D43" s="42">
        <f t="shared" si="12"/>
        <v>53441.731109</v>
      </c>
      <c r="E43" s="42">
        <f t="shared" si="12"/>
        <v>48858.303666</v>
      </c>
      <c r="F43" s="42">
        <f t="shared" si="12"/>
        <v>1914.5207110000003</v>
      </c>
      <c r="G43" s="42">
        <f t="shared" si="12"/>
        <v>19084.863977999994</v>
      </c>
      <c r="H43" s="42">
        <f t="shared" si="12"/>
        <v>0</v>
      </c>
      <c r="I43" s="42">
        <f t="shared" si="12"/>
        <v>0</v>
      </c>
      <c r="J43" s="42">
        <f t="shared" si="12"/>
        <v>7464.750629999999</v>
      </c>
      <c r="K43" s="42">
        <f t="shared" si="12"/>
        <v>1062.8</v>
      </c>
      <c r="L43" s="42">
        <f t="shared" si="12"/>
        <v>18064.384239</v>
      </c>
      <c r="M43" s="42">
        <f t="shared" si="12"/>
        <v>441.4</v>
      </c>
      <c r="N43" s="42">
        <f t="shared" si="12"/>
        <v>8.35</v>
      </c>
      <c r="O43" s="42">
        <f t="shared" si="10"/>
        <v>0</v>
      </c>
      <c r="P43" s="42">
        <f t="shared" si="10"/>
        <v>0</v>
      </c>
      <c r="Q43" s="42"/>
      <c r="R43" s="42">
        <f t="shared" si="7"/>
        <v>237512.59253999998</v>
      </c>
      <c r="S43" s="42">
        <f t="shared" si="7"/>
        <v>-44359.665889</v>
      </c>
      <c r="T43" s="42">
        <f t="shared" si="7"/>
        <v>193152.926651</v>
      </c>
      <c r="U43" s="42">
        <f t="shared" si="11"/>
        <v>-4.68033</v>
      </c>
      <c r="V43" s="42">
        <f t="shared" si="11"/>
        <v>193148.24632099998</v>
      </c>
      <c r="W43" s="42">
        <f>V43/$S$9*100</f>
        <v>31.089325169769538</v>
      </c>
      <c r="Y43" s="31"/>
    </row>
    <row r="44" spans="1:25" ht="15" customHeight="1">
      <c r="A44" s="70"/>
      <c r="B44" s="107" t="s">
        <v>91</v>
      </c>
      <c r="C44" s="42">
        <f aca="true" t="shared" si="13" ref="C44:N44">C64+C384+C404+C424+C459+C479+C439</f>
        <v>90698.29435799988</v>
      </c>
      <c r="D44" s="42">
        <f t="shared" si="13"/>
        <v>56941.113062000004</v>
      </c>
      <c r="E44" s="42">
        <f t="shared" si="13"/>
        <v>50116.155616000004</v>
      </c>
      <c r="F44" s="42">
        <f t="shared" si="13"/>
        <v>1770.20174</v>
      </c>
      <c r="G44" s="42">
        <f t="shared" si="13"/>
        <v>23068.527680000003</v>
      </c>
      <c r="H44" s="42">
        <f t="shared" si="13"/>
        <v>0</v>
      </c>
      <c r="I44" s="42">
        <f t="shared" si="13"/>
        <v>0</v>
      </c>
      <c r="J44" s="42">
        <f t="shared" si="13"/>
        <v>7335.7905900000005</v>
      </c>
      <c r="K44" s="42">
        <f t="shared" si="13"/>
        <v>1291.733107</v>
      </c>
      <c r="L44" s="42">
        <f t="shared" si="13"/>
        <v>18147.073471</v>
      </c>
      <c r="M44" s="42">
        <f t="shared" si="13"/>
        <v>207.047911</v>
      </c>
      <c r="N44" s="42">
        <f t="shared" si="13"/>
        <v>0</v>
      </c>
      <c r="O44" s="42">
        <f t="shared" si="10"/>
        <v>0</v>
      </c>
      <c r="P44" s="42">
        <f t="shared" si="10"/>
        <v>0</v>
      </c>
      <c r="Q44" s="42"/>
      <c r="R44" s="42">
        <f t="shared" si="7"/>
        <v>249575.93753499992</v>
      </c>
      <c r="S44" s="42">
        <f t="shared" si="7"/>
        <v>-49195.032967</v>
      </c>
      <c r="T44" s="42">
        <f t="shared" si="7"/>
        <v>200380.90456799988</v>
      </c>
      <c r="U44" s="42">
        <f t="shared" si="11"/>
        <v>-6.60476</v>
      </c>
      <c r="V44" s="42">
        <f t="shared" si="11"/>
        <v>200374.29980799987</v>
      </c>
      <c r="W44" s="42">
        <f>V44/$S$10*100</f>
        <v>31.72472764263747</v>
      </c>
      <c r="Y44" s="31"/>
    </row>
    <row r="45" spans="1:25" ht="15" customHeight="1">
      <c r="A45" s="70"/>
      <c r="B45" s="107" t="s">
        <v>93</v>
      </c>
      <c r="C45" s="42">
        <f aca="true" t="shared" si="14" ref="C45:C52">C65+C385+C405+C425+C460+C480+C440+C490+C500</f>
        <v>95428.99202700003</v>
      </c>
      <c r="D45" s="42">
        <f aca="true" t="shared" si="15" ref="D45:N45">D65+D385+D405+D425+D460+D480+D440</f>
        <v>62370.601514</v>
      </c>
      <c r="E45" s="42">
        <f t="shared" si="15"/>
        <v>52331.917596</v>
      </c>
      <c r="F45" s="42">
        <f t="shared" si="15"/>
        <v>1786.320041</v>
      </c>
      <c r="G45" s="42">
        <f t="shared" si="15"/>
        <v>22867.475656</v>
      </c>
      <c r="H45" s="42">
        <f t="shared" si="15"/>
        <v>0</v>
      </c>
      <c r="I45" s="42">
        <f t="shared" si="15"/>
        <v>0</v>
      </c>
      <c r="J45" s="42">
        <f t="shared" si="15"/>
        <v>5747.00506</v>
      </c>
      <c r="K45" s="42">
        <f t="shared" si="15"/>
        <v>1054.372446</v>
      </c>
      <c r="L45" s="42">
        <f t="shared" si="15"/>
        <v>20271.623937000004</v>
      </c>
      <c r="M45" s="42">
        <f t="shared" si="15"/>
        <v>400.19301600000006</v>
      </c>
      <c r="N45" s="42">
        <f t="shared" si="15"/>
        <v>0</v>
      </c>
      <c r="O45" s="42">
        <f t="shared" si="10"/>
        <v>0</v>
      </c>
      <c r="P45" s="42">
        <f t="shared" si="10"/>
        <v>0</v>
      </c>
      <c r="Q45" s="42"/>
      <c r="R45" s="42">
        <f aca="true" t="shared" si="16" ref="R45:R52">R65+R385+R405+R425+R460+R480+R440+R490+R500</f>
        <v>262258.501293</v>
      </c>
      <c r="S45" s="42">
        <f>S65+S385+S405+S425+S460+S480+S440</f>
        <v>-47825.09650427139</v>
      </c>
      <c r="T45" s="42">
        <f aca="true" t="shared" si="17" ref="T45:T52">T65+T385+T405+T425+T460+T480+T440+T490+T500</f>
        <v>214433.40478872863</v>
      </c>
      <c r="U45" s="42">
        <f>U65+U385+U405+U425+U460+U480+U440</f>
        <v>-118.531727</v>
      </c>
      <c r="V45" s="42">
        <f aca="true" t="shared" si="18" ref="V45:V52">V65+V385+V405+V425+V460+V480+V440+V490+V500</f>
        <v>214314.87306172863</v>
      </c>
      <c r="W45" s="42">
        <f>V45/$S$11*100</f>
        <v>32.04102776861744</v>
      </c>
      <c r="X45" s="31"/>
      <c r="Y45" s="31"/>
    </row>
    <row r="46" spans="1:25" ht="15" customHeight="1">
      <c r="A46" s="70"/>
      <c r="B46" s="107" t="s">
        <v>95</v>
      </c>
      <c r="C46" s="42">
        <f t="shared" si="14"/>
        <v>105705.582658</v>
      </c>
      <c r="D46" s="42">
        <f aca="true" t="shared" si="19" ref="D46:P46">D66+D386+D406+D426+D461+D481+D441+D491+D501</f>
        <v>71713.80392099998</v>
      </c>
      <c r="E46" s="42">
        <f t="shared" si="19"/>
        <v>54944.98661200001</v>
      </c>
      <c r="F46" s="42">
        <f t="shared" si="19"/>
        <v>1816.4464080000002</v>
      </c>
      <c r="G46" s="42">
        <f t="shared" si="19"/>
        <v>23316.565107</v>
      </c>
      <c r="H46" s="42">
        <f t="shared" si="19"/>
        <v>0</v>
      </c>
      <c r="I46" s="42">
        <f t="shared" si="19"/>
        <v>0</v>
      </c>
      <c r="J46" s="42">
        <f t="shared" si="19"/>
        <v>4426.796700000001</v>
      </c>
      <c r="K46" s="42">
        <f t="shared" si="19"/>
        <v>810.545485</v>
      </c>
      <c r="L46" s="42">
        <f t="shared" si="19"/>
        <v>23429.44049</v>
      </c>
      <c r="M46" s="42">
        <f t="shared" si="19"/>
        <v>489.801466</v>
      </c>
      <c r="N46" s="42">
        <f t="shared" si="19"/>
        <v>0</v>
      </c>
      <c r="O46" s="42">
        <f t="shared" si="19"/>
        <v>0</v>
      </c>
      <c r="P46" s="42">
        <f t="shared" si="19"/>
        <v>0</v>
      </c>
      <c r="Q46" s="42"/>
      <c r="R46" s="42">
        <f t="shared" si="16"/>
        <v>286653.96884700004</v>
      </c>
      <c r="S46" s="42">
        <f aca="true" t="shared" si="20" ref="S46:S52">S66+S386+S406+S426+S461+S481+S441+S491+S501</f>
        <v>-52830.78513167</v>
      </c>
      <c r="T46" s="42">
        <f t="shared" si="17"/>
        <v>233823.18371533</v>
      </c>
      <c r="U46" s="42">
        <f aca="true" t="shared" si="21" ref="U46:U52">U66+U386+U406+U426+U461+U481+U441+U491+U501</f>
        <v>-27.983293</v>
      </c>
      <c r="V46" s="42">
        <f t="shared" si="18"/>
        <v>233795.20042233</v>
      </c>
      <c r="W46" s="42">
        <f>V46/$S$12*100</f>
        <v>32.81135363819561</v>
      </c>
      <c r="Y46" s="31"/>
    </row>
    <row r="47" spans="1:25" ht="15" customHeight="1">
      <c r="A47" s="70"/>
      <c r="B47" s="107" t="s">
        <v>101</v>
      </c>
      <c r="C47" s="42">
        <f t="shared" si="14"/>
        <v>101480.22230199998</v>
      </c>
      <c r="D47" s="42">
        <f aca="true" t="shared" si="22" ref="D47:P47">D67+D387+D407+D427+D462+D482+D442+D492+D502</f>
        <v>68391.55023600001</v>
      </c>
      <c r="E47" s="42">
        <f t="shared" si="22"/>
        <v>52428.313942</v>
      </c>
      <c r="F47" s="42">
        <f t="shared" si="22"/>
        <v>1901.0444410000002</v>
      </c>
      <c r="G47" s="42">
        <f t="shared" si="22"/>
        <v>24950.209340999998</v>
      </c>
      <c r="H47" s="42">
        <f t="shared" si="22"/>
        <v>0</v>
      </c>
      <c r="I47" s="42">
        <f t="shared" si="22"/>
        <v>0</v>
      </c>
      <c r="J47" s="42">
        <f t="shared" si="22"/>
        <v>4015.25291</v>
      </c>
      <c r="K47" s="42">
        <f t="shared" si="22"/>
        <v>361.56227952</v>
      </c>
      <c r="L47" s="42">
        <f t="shared" si="22"/>
        <v>22725.057202</v>
      </c>
      <c r="M47" s="42">
        <f t="shared" si="22"/>
        <v>240.01506299999932</v>
      </c>
      <c r="N47" s="42">
        <f t="shared" si="22"/>
        <v>0</v>
      </c>
      <c r="O47" s="42">
        <f t="shared" si="22"/>
        <v>0</v>
      </c>
      <c r="P47" s="42">
        <f t="shared" si="22"/>
        <v>0</v>
      </c>
      <c r="Q47" s="42"/>
      <c r="R47" s="42">
        <f t="shared" si="16"/>
        <v>276493.2277165199</v>
      </c>
      <c r="S47" s="42">
        <f t="shared" si="20"/>
        <v>-52553.571775729986</v>
      </c>
      <c r="T47" s="42">
        <f t="shared" si="17"/>
        <v>223939.65594079</v>
      </c>
      <c r="U47" s="42">
        <f t="shared" si="21"/>
        <v>-39.491</v>
      </c>
      <c r="V47" s="42">
        <f t="shared" si="18"/>
        <v>223900.16494078998</v>
      </c>
      <c r="W47" s="42">
        <f>V47/$S$13*100</f>
        <v>29.76935018845354</v>
      </c>
      <c r="Y47" s="31"/>
    </row>
    <row r="48" spans="1:25" ht="15" customHeight="1">
      <c r="A48" s="70"/>
      <c r="B48" s="107" t="s">
        <v>106</v>
      </c>
      <c r="C48" s="42">
        <f t="shared" si="14"/>
        <v>113023.143286</v>
      </c>
      <c r="D48" s="42">
        <f aca="true" t="shared" si="23" ref="D48:P48">D68+D388+D408+D428+D463+D483+D443+D493+D503</f>
        <v>74661.9110512</v>
      </c>
      <c r="E48" s="42">
        <f t="shared" si="23"/>
        <v>58018.06800000001</v>
      </c>
      <c r="F48" s="42">
        <f t="shared" si="23"/>
        <v>2216.1539230000003</v>
      </c>
      <c r="G48" s="42">
        <f t="shared" si="23"/>
        <v>28760.949000000004</v>
      </c>
      <c r="H48" s="42">
        <f t="shared" si="23"/>
        <v>0</v>
      </c>
      <c r="I48" s="42">
        <f t="shared" si="23"/>
        <v>0</v>
      </c>
      <c r="J48" s="42">
        <f t="shared" si="23"/>
        <v>3457.3969800000004</v>
      </c>
      <c r="K48" s="42">
        <f t="shared" si="23"/>
        <v>115.27753478</v>
      </c>
      <c r="L48" s="42">
        <f t="shared" si="23"/>
        <v>24654.725000000002</v>
      </c>
      <c r="M48" s="42">
        <f t="shared" si="23"/>
        <v>169.36546399999997</v>
      </c>
      <c r="N48" s="42">
        <f t="shared" si="23"/>
        <v>0</v>
      </c>
      <c r="O48" s="42">
        <f t="shared" si="23"/>
        <v>0</v>
      </c>
      <c r="P48" s="42">
        <f t="shared" si="23"/>
        <v>0</v>
      </c>
      <c r="Q48" s="42"/>
      <c r="R48" s="42">
        <f t="shared" si="16"/>
        <v>305076.99023898</v>
      </c>
      <c r="S48" s="42">
        <f t="shared" si="20"/>
        <v>-52991.71500868</v>
      </c>
      <c r="T48" s="42">
        <f t="shared" si="17"/>
        <v>252085.27523029994</v>
      </c>
      <c r="U48" s="42">
        <f t="shared" si="21"/>
        <v>-218.737</v>
      </c>
      <c r="V48" s="42">
        <f t="shared" si="18"/>
        <v>251866.53823029995</v>
      </c>
      <c r="W48" s="42">
        <f>V48/$S$14*100</f>
        <v>29.575001403830836</v>
      </c>
      <c r="Y48" s="31"/>
    </row>
    <row r="49" spans="1:25" ht="15" customHeight="1">
      <c r="A49" s="70"/>
      <c r="B49" s="107" t="s">
        <v>135</v>
      </c>
      <c r="C49" s="42">
        <f t="shared" si="14"/>
        <v>144094.507294</v>
      </c>
      <c r="D49" s="42">
        <f aca="true" t="shared" si="24" ref="D49:P49">D69+D389+D409+D429+D464+D484+D444+D494+D504</f>
        <v>73493.37165599999</v>
      </c>
      <c r="E49" s="42">
        <f t="shared" si="24"/>
        <v>63800.504519</v>
      </c>
      <c r="F49" s="42">
        <f t="shared" si="24"/>
        <v>2609.300066</v>
      </c>
      <c r="G49" s="42">
        <f t="shared" si="24"/>
        <v>35651.328605</v>
      </c>
      <c r="H49" s="42">
        <f t="shared" si="24"/>
        <v>0</v>
      </c>
      <c r="I49" s="42">
        <f t="shared" si="24"/>
        <v>0</v>
      </c>
      <c r="J49" s="42">
        <f t="shared" si="24"/>
        <v>3590.0644600000005</v>
      </c>
      <c r="K49" s="42">
        <f t="shared" si="24"/>
        <v>126.90628258</v>
      </c>
      <c r="L49" s="42">
        <f t="shared" si="24"/>
        <v>28805.751</v>
      </c>
      <c r="M49" s="42">
        <f t="shared" si="24"/>
        <v>126.33293900000001</v>
      </c>
      <c r="N49" s="42">
        <f t="shared" si="24"/>
        <v>0</v>
      </c>
      <c r="O49" s="42">
        <f t="shared" si="24"/>
        <v>0</v>
      </c>
      <c r="P49" s="42">
        <f t="shared" si="24"/>
        <v>0</v>
      </c>
      <c r="Q49" s="42"/>
      <c r="R49" s="42">
        <f t="shared" si="16"/>
        <v>352298.06682158</v>
      </c>
      <c r="S49" s="42">
        <f t="shared" si="20"/>
        <v>-54670.103832429995</v>
      </c>
      <c r="T49" s="42">
        <f t="shared" si="17"/>
        <v>297627.96298915</v>
      </c>
      <c r="U49" s="42">
        <f t="shared" si="21"/>
        <v>-2363.285</v>
      </c>
      <c r="V49" s="42">
        <f t="shared" si="18"/>
        <v>295264.67798915005</v>
      </c>
      <c r="W49" s="42">
        <f>V49/$S$15*100</f>
        <v>30.78692772153339</v>
      </c>
      <c r="X49" s="44"/>
      <c r="Y49" s="31"/>
    </row>
    <row r="50" spans="1:25" ht="15" customHeight="1">
      <c r="A50" s="70"/>
      <c r="B50" s="107" t="s">
        <v>143</v>
      </c>
      <c r="C50" s="42">
        <f t="shared" si="14"/>
        <v>152479.83245000002</v>
      </c>
      <c r="D50" s="42">
        <f aca="true" t="shared" si="25" ref="D50:P50">D70+D390+D410+D430+D465+D485+D445+D495+D505</f>
        <v>83178.84822100001</v>
      </c>
      <c r="E50" s="42">
        <f t="shared" si="25"/>
        <v>70715.738306</v>
      </c>
      <c r="F50" s="42">
        <f t="shared" si="25"/>
        <v>3118.5602240000003</v>
      </c>
      <c r="G50" s="42">
        <f t="shared" si="25"/>
        <v>41801.37050600001</v>
      </c>
      <c r="H50" s="42">
        <f t="shared" si="25"/>
        <v>0</v>
      </c>
      <c r="I50" s="42">
        <f t="shared" si="25"/>
        <v>0</v>
      </c>
      <c r="J50" s="42">
        <f t="shared" si="25"/>
        <v>5204.519329999999</v>
      </c>
      <c r="K50" s="42">
        <f t="shared" si="25"/>
        <v>195.81787924</v>
      </c>
      <c r="L50" s="42">
        <f t="shared" si="25"/>
        <v>32269.344177</v>
      </c>
      <c r="M50" s="42">
        <f t="shared" si="25"/>
        <v>145.17594699999998</v>
      </c>
      <c r="N50" s="42">
        <f t="shared" si="25"/>
        <v>0</v>
      </c>
      <c r="O50" s="42">
        <f t="shared" si="25"/>
        <v>0</v>
      </c>
      <c r="P50" s="42">
        <f t="shared" si="25"/>
        <v>0</v>
      </c>
      <c r="Q50" s="42"/>
      <c r="R50" s="42">
        <f t="shared" si="16"/>
        <v>389109.2070402401</v>
      </c>
      <c r="S50" s="42">
        <f t="shared" si="20"/>
        <v>-64179.35437775999</v>
      </c>
      <c r="T50" s="42">
        <f t="shared" si="17"/>
        <v>324929.8526624801</v>
      </c>
      <c r="U50" s="42">
        <f t="shared" si="21"/>
        <v>-3854.911421</v>
      </c>
      <c r="V50" s="42">
        <f t="shared" si="18"/>
        <v>321074.94124148006</v>
      </c>
      <c r="W50" s="42">
        <f>V50/$S$16*100</f>
        <v>30.182042777946045</v>
      </c>
      <c r="X50" s="44"/>
      <c r="Y50" s="31"/>
    </row>
    <row r="51" spans="1:25" ht="15" customHeight="1">
      <c r="A51" s="70"/>
      <c r="B51" s="107" t="s">
        <v>150</v>
      </c>
      <c r="C51" s="42">
        <f t="shared" si="14"/>
        <v>141028.210857</v>
      </c>
      <c r="D51" s="42">
        <f aca="true" t="shared" si="26" ref="D51:Q51">D71+D391+D411+D431+D466+D486+D446+D496+D506</f>
        <v>92854.09980200001</v>
      </c>
      <c r="E51" s="42">
        <f t="shared" si="26"/>
        <v>80766.49553199999</v>
      </c>
      <c r="F51" s="42">
        <f t="shared" si="26"/>
        <v>7431.669384</v>
      </c>
      <c r="G51" s="42">
        <f t="shared" si="26"/>
        <v>44776.348443</v>
      </c>
      <c r="H51" s="42">
        <f t="shared" si="26"/>
        <v>0</v>
      </c>
      <c r="I51" s="42">
        <f t="shared" si="26"/>
        <v>0</v>
      </c>
      <c r="J51" s="42">
        <f t="shared" si="26"/>
        <v>6500.101285</v>
      </c>
      <c r="K51" s="42">
        <f t="shared" si="26"/>
        <v>274.80152609</v>
      </c>
      <c r="L51" s="42">
        <f t="shared" si="26"/>
        <v>34790.13593999999</v>
      </c>
      <c r="M51" s="42">
        <f t="shared" si="26"/>
        <v>394.934711</v>
      </c>
      <c r="N51" s="42">
        <f t="shared" si="26"/>
        <v>0</v>
      </c>
      <c r="O51" s="42">
        <f t="shared" si="26"/>
        <v>0</v>
      </c>
      <c r="P51" s="42">
        <f t="shared" si="26"/>
        <v>0</v>
      </c>
      <c r="Q51" s="42">
        <f t="shared" si="26"/>
        <v>3151.7349999999997</v>
      </c>
      <c r="R51" s="42">
        <f t="shared" si="16"/>
        <v>411968.53248009</v>
      </c>
      <c r="S51" s="42">
        <f t="shared" si="20"/>
        <v>-85529.63946548</v>
      </c>
      <c r="T51" s="42">
        <f t="shared" si="17"/>
        <v>326438.89301461005</v>
      </c>
      <c r="U51" s="42">
        <f t="shared" si="21"/>
        <v>-3782.4307329999997</v>
      </c>
      <c r="V51" s="42">
        <f t="shared" si="18"/>
        <v>322656.46228161006</v>
      </c>
      <c r="W51" s="42">
        <f>V51/$S$17*100</f>
        <v>30.245815543273437</v>
      </c>
      <c r="X51" s="44"/>
      <c r="Y51" s="31"/>
    </row>
    <row r="52" spans="1:25" ht="15" customHeight="1">
      <c r="A52" s="70"/>
      <c r="B52" s="107" t="s">
        <v>159</v>
      </c>
      <c r="C52" s="42">
        <f t="shared" si="14"/>
        <v>174443.46109400003</v>
      </c>
      <c r="D52" s="42">
        <f aca="true" t="shared" si="27" ref="D52:Q52">D72+D392+D412+D432+D467+D487+D447+D497+D507</f>
        <v>103992.77441499999</v>
      </c>
      <c r="E52" s="42">
        <f t="shared" si="27"/>
        <v>90696.02249</v>
      </c>
      <c r="F52" s="42">
        <f t="shared" si="27"/>
        <v>5116.954236</v>
      </c>
      <c r="G52" s="42">
        <f t="shared" si="27"/>
        <v>49812.790271</v>
      </c>
      <c r="H52" s="42">
        <f t="shared" si="27"/>
        <v>0</v>
      </c>
      <c r="I52" s="42">
        <f t="shared" si="27"/>
        <v>0</v>
      </c>
      <c r="J52" s="42">
        <f t="shared" si="27"/>
        <v>8186.19947</v>
      </c>
      <c r="K52" s="42">
        <f t="shared" si="27"/>
        <v>206.7253305</v>
      </c>
      <c r="L52" s="42">
        <f t="shared" si="27"/>
        <v>38129.741517</v>
      </c>
      <c r="M52" s="42">
        <f t="shared" si="27"/>
        <v>471.21489199999996</v>
      </c>
      <c r="N52" s="42">
        <f t="shared" si="27"/>
        <v>0</v>
      </c>
      <c r="O52" s="42">
        <f t="shared" si="27"/>
        <v>0</v>
      </c>
      <c r="P52" s="42">
        <f t="shared" si="27"/>
        <v>0</v>
      </c>
      <c r="Q52" s="42">
        <f t="shared" si="27"/>
        <v>1300.877</v>
      </c>
      <c r="R52" s="42">
        <f t="shared" si="16"/>
        <v>472356.76071550004</v>
      </c>
      <c r="S52" s="42">
        <f t="shared" si="20"/>
        <v>-89807.61238345</v>
      </c>
      <c r="T52" s="42">
        <f t="shared" si="17"/>
        <v>382549.14833205</v>
      </c>
      <c r="U52" s="42">
        <f t="shared" si="21"/>
        <v>-2831.2380700000003</v>
      </c>
      <c r="V52" s="42">
        <f t="shared" si="18"/>
        <v>379717.91026205</v>
      </c>
      <c r="W52" s="42">
        <f>V52/$S$18*100</f>
        <v>31.93349318630519</v>
      </c>
      <c r="X52" s="44"/>
      <c r="Y52" s="31"/>
    </row>
    <row r="53" spans="1:25" ht="15" customHeight="1">
      <c r="A53" s="70"/>
      <c r="B53" s="107" t="s">
        <v>164</v>
      </c>
      <c r="C53" s="42">
        <f>C73+C393+C413+C433+C468+C488+C448+C498+C508+C510</f>
        <v>232601.02140199998</v>
      </c>
      <c r="D53" s="42">
        <f aca="true" t="shared" si="28" ref="D53:V53">D73+D393+D413+D433+D468+D488+D448+D498+D508+D510</f>
        <v>114630.36524200003</v>
      </c>
      <c r="E53" s="42">
        <f t="shared" si="28"/>
        <v>98403.541046</v>
      </c>
      <c r="F53" s="42">
        <f t="shared" si="28"/>
        <v>3456.1150200000006</v>
      </c>
      <c r="G53" s="42">
        <f t="shared" si="28"/>
        <v>54863.597440000005</v>
      </c>
      <c r="H53" s="42">
        <f t="shared" si="28"/>
        <v>0</v>
      </c>
      <c r="I53" s="42">
        <f t="shared" si="28"/>
        <v>0</v>
      </c>
      <c r="J53" s="42">
        <f t="shared" si="28"/>
        <v>12173.29743</v>
      </c>
      <c r="K53" s="42">
        <f t="shared" si="28"/>
        <v>399.58937593</v>
      </c>
      <c r="L53" s="42">
        <f t="shared" si="28"/>
        <v>43216.865304</v>
      </c>
      <c r="M53" s="42">
        <f t="shared" si="28"/>
        <v>487.375017</v>
      </c>
      <c r="N53" s="42">
        <f t="shared" si="28"/>
        <v>0</v>
      </c>
      <c r="O53" s="42">
        <f t="shared" si="28"/>
        <v>0</v>
      </c>
      <c r="P53" s="42">
        <f t="shared" si="28"/>
        <v>0</v>
      </c>
      <c r="Q53" s="42">
        <f t="shared" si="28"/>
        <v>406.23400000000004</v>
      </c>
      <c r="R53" s="42">
        <f>R73+R393+R413+R433+R468+R488+R448+R498+R508+R510</f>
        <v>560638.0012769301</v>
      </c>
      <c r="S53" s="42">
        <f t="shared" si="28"/>
        <v>-94544.51270343</v>
      </c>
      <c r="T53" s="42">
        <f t="shared" si="28"/>
        <v>466093.48857350013</v>
      </c>
      <c r="U53" s="42">
        <f t="shared" si="28"/>
        <v>-5890.810462</v>
      </c>
      <c r="V53" s="42">
        <f t="shared" si="28"/>
        <v>460202.6781115001</v>
      </c>
      <c r="W53" s="42">
        <f>V53/$S$19*100</f>
        <v>32.64349082944557</v>
      </c>
      <c r="X53" s="44"/>
      <c r="Y53" s="31"/>
    </row>
    <row r="54" spans="2:23" ht="12" customHeight="1">
      <c r="B54" s="13"/>
      <c r="C54" s="42"/>
      <c r="D54" s="42"/>
      <c r="E54" s="42"/>
      <c r="F54" s="42"/>
      <c r="G54" s="42"/>
      <c r="H54" s="42">
        <v>0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42"/>
      <c r="V54" s="43"/>
      <c r="W54" s="51"/>
    </row>
    <row r="55" spans="1:23" ht="15" customHeight="1">
      <c r="A55" s="71" t="s">
        <v>34</v>
      </c>
      <c r="B55" s="13" t="s">
        <v>17</v>
      </c>
      <c r="C55" s="44">
        <f aca="true" t="shared" si="29" ref="C55:O55">C75+C335+C355</f>
        <v>32116.622547500003</v>
      </c>
      <c r="D55" s="44">
        <f t="shared" si="29"/>
        <v>15838.27129</v>
      </c>
      <c r="E55" s="44">
        <f t="shared" si="29"/>
        <v>14406.739510000001</v>
      </c>
      <c r="F55" s="44">
        <f t="shared" si="29"/>
        <v>1903.7129499999999</v>
      </c>
      <c r="G55" s="44">
        <f t="shared" si="29"/>
        <v>6726.089999999999</v>
      </c>
      <c r="H55" s="44">
        <f t="shared" si="29"/>
        <v>0</v>
      </c>
      <c r="I55" s="44">
        <f t="shared" si="29"/>
        <v>0</v>
      </c>
      <c r="J55" s="44">
        <f t="shared" si="29"/>
        <v>276.0424755</v>
      </c>
      <c r="K55" s="44">
        <f t="shared" si="29"/>
        <v>523.2464859999999</v>
      </c>
      <c r="L55" s="44">
        <f t="shared" si="29"/>
        <v>9522.048200000001</v>
      </c>
      <c r="M55" s="44">
        <f t="shared" si="29"/>
        <v>0</v>
      </c>
      <c r="N55" s="44">
        <f t="shared" si="29"/>
        <v>0</v>
      </c>
      <c r="O55" s="44">
        <f t="shared" si="29"/>
        <v>0</v>
      </c>
      <c r="P55" s="44"/>
      <c r="Q55" s="44"/>
      <c r="R55" s="44">
        <f aca="true" t="shared" si="30" ref="R55:R61">SUM(C55:O55)</f>
        <v>81312.773459</v>
      </c>
      <c r="S55" s="44">
        <f aca="true" t="shared" si="31" ref="S55:S73">S75+S335+S355</f>
        <v>-6200.473199999999</v>
      </c>
      <c r="T55" s="44">
        <f aca="true" t="shared" si="32" ref="T55:T61">R55+S55</f>
        <v>75112.30025900001</v>
      </c>
      <c r="U55" s="45"/>
      <c r="V55" s="44">
        <f aca="true" t="shared" si="33" ref="V55:V61">T55+U55</f>
        <v>75112.30025900001</v>
      </c>
      <c r="W55" s="20">
        <f>V55/$S$1*100</f>
        <v>30.697136013041902</v>
      </c>
    </row>
    <row r="56" spans="2:23" ht="15" customHeight="1">
      <c r="B56" s="13" t="s">
        <v>18</v>
      </c>
      <c r="C56" s="44">
        <f aca="true" t="shared" si="34" ref="C56:O56">C76+C336+C356</f>
        <v>36538.88</v>
      </c>
      <c r="D56" s="44">
        <f t="shared" si="34"/>
        <v>18972.2</v>
      </c>
      <c r="E56" s="44">
        <f t="shared" si="34"/>
        <v>17613.4</v>
      </c>
      <c r="F56" s="44">
        <f t="shared" si="34"/>
        <v>2186.1</v>
      </c>
      <c r="G56" s="44">
        <f t="shared" si="34"/>
        <v>8012.3</v>
      </c>
      <c r="H56" s="44">
        <f t="shared" si="34"/>
        <v>0</v>
      </c>
      <c r="I56" s="44">
        <f t="shared" si="34"/>
        <v>0</v>
      </c>
      <c r="J56" s="44">
        <f t="shared" si="34"/>
        <v>1176.1</v>
      </c>
      <c r="K56" s="44">
        <f t="shared" si="34"/>
        <v>350.7</v>
      </c>
      <c r="L56" s="44">
        <f t="shared" si="34"/>
        <v>9946.44</v>
      </c>
      <c r="M56" s="44">
        <f t="shared" si="34"/>
        <v>0</v>
      </c>
      <c r="N56" s="44">
        <f t="shared" si="34"/>
        <v>0</v>
      </c>
      <c r="O56" s="44">
        <f t="shared" si="34"/>
        <v>0</v>
      </c>
      <c r="P56" s="44"/>
      <c r="Q56" s="44"/>
      <c r="R56" s="44">
        <f t="shared" si="30"/>
        <v>94796.12000000002</v>
      </c>
      <c r="S56" s="44">
        <f t="shared" si="31"/>
        <v>-6548.08</v>
      </c>
      <c r="T56" s="44">
        <f t="shared" si="32"/>
        <v>88248.04000000002</v>
      </c>
      <c r="U56" s="45"/>
      <c r="V56" s="44">
        <f>T56+U56</f>
        <v>88248.04000000002</v>
      </c>
      <c r="W56" s="20">
        <f>V56/$S$2*100</f>
        <v>30.763248796720653</v>
      </c>
    </row>
    <row r="57" spans="2:23" ht="15" customHeight="1">
      <c r="B57" s="13" t="s">
        <v>68</v>
      </c>
      <c r="C57" s="44">
        <f aca="true" t="shared" si="35" ref="C57:O57">C77+C337+C357</f>
        <v>40514.84</v>
      </c>
      <c r="D57" s="44">
        <f t="shared" si="35"/>
        <v>27485.88</v>
      </c>
      <c r="E57" s="44">
        <f t="shared" si="35"/>
        <v>20277.300000000003</v>
      </c>
      <c r="F57" s="44">
        <f t="shared" si="35"/>
        <v>2243.2999999999997</v>
      </c>
      <c r="G57" s="44">
        <f t="shared" si="35"/>
        <v>10546.7</v>
      </c>
      <c r="H57" s="44">
        <f t="shared" si="35"/>
        <v>0</v>
      </c>
      <c r="I57" s="44">
        <f t="shared" si="35"/>
        <v>0</v>
      </c>
      <c r="J57" s="44">
        <f t="shared" si="35"/>
        <v>903.7</v>
      </c>
      <c r="K57" s="44">
        <f t="shared" si="35"/>
        <v>430.5</v>
      </c>
      <c r="L57" s="44">
        <f t="shared" si="35"/>
        <v>12176.5</v>
      </c>
      <c r="M57" s="44">
        <f t="shared" si="35"/>
        <v>0</v>
      </c>
      <c r="N57" s="44">
        <f t="shared" si="35"/>
        <v>79.3</v>
      </c>
      <c r="O57" s="44">
        <f t="shared" si="35"/>
        <v>0</v>
      </c>
      <c r="P57" s="44"/>
      <c r="Q57" s="44"/>
      <c r="R57" s="44">
        <f t="shared" si="30"/>
        <v>114658.02</v>
      </c>
      <c r="S57" s="44">
        <f t="shared" si="31"/>
        <v>-6045.780000000001</v>
      </c>
      <c r="T57" s="44">
        <f t="shared" si="32"/>
        <v>108612.24</v>
      </c>
      <c r="U57" s="45"/>
      <c r="V57" s="44">
        <f t="shared" si="33"/>
        <v>108612.24</v>
      </c>
      <c r="W57" s="20">
        <f>V57/$S$3*100</f>
        <v>31.687307775118995</v>
      </c>
    </row>
    <row r="58" spans="2:23" ht="15" customHeight="1">
      <c r="B58" s="13" t="s">
        <v>69</v>
      </c>
      <c r="C58" s="44">
        <f aca="true" t="shared" si="36" ref="C58:O58">C78+C338+C358</f>
        <v>48442.899999999994</v>
      </c>
      <c r="D58" s="44">
        <f t="shared" si="36"/>
        <v>33241.31</v>
      </c>
      <c r="E58" s="44">
        <f t="shared" si="36"/>
        <v>24620.3</v>
      </c>
      <c r="F58" s="44">
        <f t="shared" si="36"/>
        <v>2510.2000000000003</v>
      </c>
      <c r="G58" s="44">
        <f t="shared" si="36"/>
        <v>12284.699999999999</v>
      </c>
      <c r="H58" s="44">
        <f t="shared" si="36"/>
        <v>0</v>
      </c>
      <c r="I58" s="44">
        <f t="shared" si="36"/>
        <v>0</v>
      </c>
      <c r="J58" s="44">
        <f t="shared" si="36"/>
        <v>611.2</v>
      </c>
      <c r="K58" s="44">
        <f t="shared" si="36"/>
        <v>464.4</v>
      </c>
      <c r="L58" s="44">
        <f t="shared" si="36"/>
        <v>15514.4</v>
      </c>
      <c r="M58" s="44">
        <f t="shared" si="36"/>
        <v>0</v>
      </c>
      <c r="N58" s="44">
        <f t="shared" si="36"/>
        <v>363.7</v>
      </c>
      <c r="O58" s="44">
        <f t="shared" si="36"/>
        <v>0</v>
      </c>
      <c r="P58" s="44"/>
      <c r="Q58" s="44"/>
      <c r="R58" s="44">
        <f t="shared" si="30"/>
        <v>138053.11</v>
      </c>
      <c r="S58" s="44">
        <f t="shared" si="31"/>
        <v>-7995.8</v>
      </c>
      <c r="T58" s="44">
        <f t="shared" si="32"/>
        <v>130057.30999999998</v>
      </c>
      <c r="U58" s="45"/>
      <c r="V58" s="44">
        <f t="shared" si="33"/>
        <v>130057.30999999998</v>
      </c>
      <c r="W58" s="45">
        <f>V58/$S$4*100</f>
        <v>30.552038790569025</v>
      </c>
    </row>
    <row r="59" spans="2:23" ht="15" customHeight="1">
      <c r="B59" s="13" t="s">
        <v>75</v>
      </c>
      <c r="C59" s="44">
        <f aca="true" t="shared" si="37" ref="C59:N59">C79+C339+C359</f>
        <v>59324.988102</v>
      </c>
      <c r="D59" s="44">
        <f t="shared" si="37"/>
        <v>40321.11181818182</v>
      </c>
      <c r="E59" s="44">
        <f t="shared" si="37"/>
        <v>32659.4</v>
      </c>
      <c r="F59" s="44">
        <f t="shared" si="37"/>
        <v>1951</v>
      </c>
      <c r="G59" s="44">
        <f t="shared" si="37"/>
        <v>14316.349999999999</v>
      </c>
      <c r="H59" s="44">
        <f t="shared" si="37"/>
        <v>0</v>
      </c>
      <c r="I59" s="44">
        <f t="shared" si="37"/>
        <v>0</v>
      </c>
      <c r="J59" s="44">
        <f t="shared" si="37"/>
        <v>726.0008460000001</v>
      </c>
      <c r="K59" s="44">
        <f t="shared" si="37"/>
        <v>712.9</v>
      </c>
      <c r="L59" s="44">
        <f t="shared" si="37"/>
        <v>19637.66</v>
      </c>
      <c r="M59" s="44">
        <f t="shared" si="37"/>
        <v>0</v>
      </c>
      <c r="N59" s="44">
        <f t="shared" si="37"/>
        <v>490.64</v>
      </c>
      <c r="O59" s="44"/>
      <c r="P59" s="44"/>
      <c r="Q59" s="44"/>
      <c r="R59" s="44">
        <f t="shared" si="30"/>
        <v>170140.05076618184</v>
      </c>
      <c r="S59" s="44">
        <f t="shared" si="31"/>
        <v>-10396.349999999999</v>
      </c>
      <c r="T59" s="44">
        <f t="shared" si="32"/>
        <v>159743.70076618184</v>
      </c>
      <c r="U59" s="45"/>
      <c r="V59" s="44">
        <f t="shared" si="33"/>
        <v>159743.70076618184</v>
      </c>
      <c r="W59" s="45">
        <f>V59/$S$5*100</f>
        <v>29.591230492854997</v>
      </c>
    </row>
    <row r="60" spans="2:23" ht="15" customHeight="1">
      <c r="B60" s="13" t="s">
        <v>82</v>
      </c>
      <c r="C60" s="44">
        <f aca="true" t="shared" si="38" ref="C60:N60">C80+C340+C360</f>
        <v>53530.00750399999</v>
      </c>
      <c r="D60" s="44">
        <f t="shared" si="38"/>
        <v>40833.483853000005</v>
      </c>
      <c r="E60" s="44">
        <f t="shared" si="38"/>
        <v>33034.659663000006</v>
      </c>
      <c r="F60" s="44">
        <f t="shared" si="38"/>
        <v>1471.296971</v>
      </c>
      <c r="G60" s="44">
        <f t="shared" si="38"/>
        <v>13749.983831</v>
      </c>
      <c r="H60" s="44">
        <f t="shared" si="38"/>
        <v>0</v>
      </c>
      <c r="I60" s="44">
        <f t="shared" si="38"/>
        <v>0</v>
      </c>
      <c r="J60" s="44">
        <f t="shared" si="38"/>
        <v>775.0346900000001</v>
      </c>
      <c r="K60" s="44">
        <f t="shared" si="38"/>
        <v>1311.043</v>
      </c>
      <c r="L60" s="44">
        <f t="shared" si="38"/>
        <v>18033.266859000003</v>
      </c>
      <c r="M60" s="44">
        <f t="shared" si="38"/>
        <v>0</v>
      </c>
      <c r="N60" s="44">
        <f t="shared" si="38"/>
        <v>261</v>
      </c>
      <c r="O60" s="44"/>
      <c r="P60" s="44"/>
      <c r="Q60" s="44"/>
      <c r="R60" s="44">
        <f t="shared" si="30"/>
        <v>162999.77637099999</v>
      </c>
      <c r="S60" s="44">
        <f t="shared" si="31"/>
        <v>-11423.448009000002</v>
      </c>
      <c r="T60" s="44">
        <f t="shared" si="32"/>
        <v>151576.32836199997</v>
      </c>
      <c r="U60" s="45"/>
      <c r="V60" s="44">
        <f t="shared" si="33"/>
        <v>151576.32836199997</v>
      </c>
      <c r="W60" s="45">
        <f>V60/$S$6*100</f>
        <v>28.551125866462325</v>
      </c>
    </row>
    <row r="61" spans="2:23" ht="15" customHeight="1">
      <c r="B61" s="13" t="s">
        <v>84</v>
      </c>
      <c r="C61" s="44">
        <f aca="true" t="shared" si="39" ref="C61:N61">C81+C341+C361</f>
        <v>64824.67770500001</v>
      </c>
      <c r="D61" s="44">
        <f t="shared" si="39"/>
        <v>41767.476490999994</v>
      </c>
      <c r="E61" s="44">
        <f t="shared" si="39"/>
        <v>31918.301314</v>
      </c>
      <c r="F61" s="44">
        <f t="shared" si="39"/>
        <v>1310.9737020000002</v>
      </c>
      <c r="G61" s="44">
        <f t="shared" si="39"/>
        <v>13160.971258</v>
      </c>
      <c r="H61" s="44">
        <f t="shared" si="39"/>
        <v>0</v>
      </c>
      <c r="I61" s="44">
        <f t="shared" si="39"/>
        <v>0</v>
      </c>
      <c r="J61" s="44">
        <f t="shared" si="39"/>
        <v>911.3833699999999</v>
      </c>
      <c r="K61" s="44">
        <f t="shared" si="39"/>
        <v>851.06</v>
      </c>
      <c r="L61" s="44">
        <f t="shared" si="39"/>
        <v>16417.113088</v>
      </c>
      <c r="M61" s="44">
        <f t="shared" si="39"/>
        <v>0</v>
      </c>
      <c r="N61" s="44">
        <f t="shared" si="39"/>
        <v>310.5</v>
      </c>
      <c r="O61" s="44"/>
      <c r="P61" s="44"/>
      <c r="Q61" s="44"/>
      <c r="R61" s="44">
        <f t="shared" si="30"/>
        <v>171472.45692799997</v>
      </c>
      <c r="S61" s="44">
        <f t="shared" si="31"/>
        <v>-12970.622277</v>
      </c>
      <c r="T61" s="44">
        <f t="shared" si="32"/>
        <v>158501.83465099998</v>
      </c>
      <c r="U61" s="45"/>
      <c r="V61" s="44">
        <f t="shared" si="33"/>
        <v>158501.83465099998</v>
      </c>
      <c r="W61" s="45">
        <f>V61/$S$7*100</f>
        <v>29.333923086603654</v>
      </c>
    </row>
    <row r="62" spans="2:23" ht="15" customHeight="1">
      <c r="B62" s="13" t="s">
        <v>85</v>
      </c>
      <c r="C62" s="44">
        <f aca="true" t="shared" si="40" ref="C62:N62">C82+C342+C362</f>
        <v>77058.313535</v>
      </c>
      <c r="D62" s="44">
        <f t="shared" si="40"/>
        <v>42221.926607</v>
      </c>
      <c r="E62" s="44">
        <f t="shared" si="40"/>
        <v>34814.695705000006</v>
      </c>
      <c r="F62" s="44">
        <f t="shared" si="40"/>
        <v>1324.4336029999997</v>
      </c>
      <c r="G62" s="44">
        <f t="shared" si="40"/>
        <v>15004.279886</v>
      </c>
      <c r="H62" s="44">
        <f t="shared" si="40"/>
        <v>0</v>
      </c>
      <c r="I62" s="44">
        <f t="shared" si="40"/>
        <v>0</v>
      </c>
      <c r="J62" s="44">
        <f t="shared" si="40"/>
        <v>1070.4280899999999</v>
      </c>
      <c r="K62" s="44">
        <f t="shared" si="40"/>
        <v>665.34</v>
      </c>
      <c r="L62" s="44">
        <f t="shared" si="40"/>
        <v>12068.804683</v>
      </c>
      <c r="M62" s="44">
        <f t="shared" si="40"/>
        <v>0</v>
      </c>
      <c r="N62" s="44">
        <f t="shared" si="40"/>
        <v>572.4</v>
      </c>
      <c r="O62" s="44">
        <f aca="true" t="shared" si="41" ref="O62:P73">O82+O342+O362</f>
        <v>0</v>
      </c>
      <c r="P62" s="44">
        <f t="shared" si="41"/>
        <v>0</v>
      </c>
      <c r="Q62" s="44"/>
      <c r="R62" s="44">
        <f aca="true" t="shared" si="42" ref="R62:R73">R82+R342+R362</f>
        <v>184800.622109</v>
      </c>
      <c r="S62" s="44">
        <f t="shared" si="31"/>
        <v>-10913.290995</v>
      </c>
      <c r="T62" s="44">
        <f aca="true" t="shared" si="43" ref="T62:V73">T82+T342+T362</f>
        <v>173887.331114</v>
      </c>
      <c r="U62" s="44">
        <f t="shared" si="43"/>
        <v>0</v>
      </c>
      <c r="V62" s="44">
        <f t="shared" si="43"/>
        <v>173887.331114</v>
      </c>
      <c r="W62" s="45">
        <f>V62/$S$8*100</f>
        <v>29.612798687268953</v>
      </c>
    </row>
    <row r="63" spans="2:23" ht="15" customHeight="1">
      <c r="B63" s="109" t="s">
        <v>89</v>
      </c>
      <c r="C63" s="44">
        <f aca="true" t="shared" si="44" ref="C63:N63">C83+C343+C363</f>
        <v>83577.1233</v>
      </c>
      <c r="D63" s="44">
        <f t="shared" si="44"/>
        <v>44567.331109</v>
      </c>
      <c r="E63" s="44">
        <f t="shared" si="44"/>
        <v>35681.203666</v>
      </c>
      <c r="F63" s="44">
        <f t="shared" si="44"/>
        <v>1370.2087110000002</v>
      </c>
      <c r="G63" s="44">
        <f t="shared" si="44"/>
        <v>16799.213977999996</v>
      </c>
      <c r="H63" s="44">
        <f t="shared" si="44"/>
        <v>0</v>
      </c>
      <c r="I63" s="44">
        <f t="shared" si="44"/>
        <v>0</v>
      </c>
      <c r="J63" s="44">
        <f t="shared" si="44"/>
        <v>1097.09607</v>
      </c>
      <c r="K63" s="44">
        <f t="shared" si="44"/>
        <v>1062.8</v>
      </c>
      <c r="L63" s="44">
        <f t="shared" si="44"/>
        <v>11558.984239</v>
      </c>
      <c r="M63" s="44">
        <f t="shared" si="44"/>
        <v>0</v>
      </c>
      <c r="N63" s="44">
        <f t="shared" si="44"/>
        <v>8.35</v>
      </c>
      <c r="O63" s="44">
        <f t="shared" si="41"/>
        <v>0</v>
      </c>
      <c r="P63" s="44">
        <f t="shared" si="41"/>
        <v>0</v>
      </c>
      <c r="Q63" s="44"/>
      <c r="R63" s="44">
        <f t="shared" si="42"/>
        <v>195722.311073</v>
      </c>
      <c r="S63" s="44">
        <f t="shared" si="31"/>
        <v>-11691.657209</v>
      </c>
      <c r="T63" s="44">
        <f t="shared" si="43"/>
        <v>184030.65386399996</v>
      </c>
      <c r="U63" s="44">
        <f t="shared" si="43"/>
        <v>0</v>
      </c>
      <c r="V63" s="44">
        <f t="shared" si="43"/>
        <v>184030.65386399996</v>
      </c>
      <c r="W63" s="45">
        <f>V63/$S$9*100</f>
        <v>29.621748828485966</v>
      </c>
    </row>
    <row r="64" spans="2:23" ht="15" customHeight="1">
      <c r="B64" s="109" t="s">
        <v>91</v>
      </c>
      <c r="C64" s="44">
        <f aca="true" t="shared" si="45" ref="C64:N64">C84+C344+C364</f>
        <v>86694.0357309999</v>
      </c>
      <c r="D64" s="44">
        <f t="shared" si="45"/>
        <v>46411.826375000004</v>
      </c>
      <c r="E64" s="44">
        <f t="shared" si="45"/>
        <v>37855.702638</v>
      </c>
      <c r="F64" s="44">
        <f t="shared" si="45"/>
        <v>1437.255995</v>
      </c>
      <c r="G64" s="44">
        <f t="shared" si="45"/>
        <v>16579.179638</v>
      </c>
      <c r="H64" s="44">
        <f t="shared" si="45"/>
        <v>0</v>
      </c>
      <c r="I64" s="44">
        <f t="shared" si="45"/>
        <v>0</v>
      </c>
      <c r="J64" s="44">
        <f t="shared" si="45"/>
        <v>1130.1036099999997</v>
      </c>
      <c r="K64" s="44">
        <f t="shared" si="45"/>
        <v>1291.733107</v>
      </c>
      <c r="L64" s="44">
        <f t="shared" si="45"/>
        <v>11515.195169999999</v>
      </c>
      <c r="M64" s="44">
        <f t="shared" si="45"/>
        <v>0</v>
      </c>
      <c r="N64" s="44">
        <f t="shared" si="45"/>
        <v>0</v>
      </c>
      <c r="O64" s="44">
        <f t="shared" si="41"/>
        <v>0</v>
      </c>
      <c r="P64" s="44">
        <f t="shared" si="41"/>
        <v>0</v>
      </c>
      <c r="Q64" s="44"/>
      <c r="R64" s="44">
        <f t="shared" si="42"/>
        <v>202915.03226399992</v>
      </c>
      <c r="S64" s="44">
        <f t="shared" si="31"/>
        <v>-12210.25</v>
      </c>
      <c r="T64" s="44">
        <f t="shared" si="43"/>
        <v>190704.7822639999</v>
      </c>
      <c r="U64" s="44">
        <f t="shared" si="43"/>
        <v>0</v>
      </c>
      <c r="V64" s="44">
        <f t="shared" si="43"/>
        <v>190704.7822639999</v>
      </c>
      <c r="W64" s="45">
        <f>V64/$S$10*100</f>
        <v>30.193778759407202</v>
      </c>
    </row>
    <row r="65" spans="2:23" ht="15" customHeight="1">
      <c r="B65" s="109" t="s">
        <v>93</v>
      </c>
      <c r="C65" s="44">
        <f aca="true" t="shared" si="46" ref="C65:N65">C85+C345+C365</f>
        <v>86878.33535700002</v>
      </c>
      <c r="D65" s="44">
        <f t="shared" si="46"/>
        <v>51465.772049</v>
      </c>
      <c r="E65" s="44">
        <f t="shared" si="46"/>
        <v>38848.590749999996</v>
      </c>
      <c r="F65" s="44">
        <f t="shared" si="46"/>
        <v>1526.047752</v>
      </c>
      <c r="G65" s="44">
        <f t="shared" si="46"/>
        <v>19011.284326</v>
      </c>
      <c r="H65" s="44">
        <f t="shared" si="46"/>
        <v>0</v>
      </c>
      <c r="I65" s="44">
        <f t="shared" si="46"/>
        <v>0</v>
      </c>
      <c r="J65" s="44">
        <f t="shared" si="46"/>
        <v>1176.70846</v>
      </c>
      <c r="K65" s="44">
        <f t="shared" si="46"/>
        <v>1054.372446</v>
      </c>
      <c r="L65" s="44">
        <f t="shared" si="46"/>
        <v>11062.607034</v>
      </c>
      <c r="M65" s="44">
        <f t="shared" si="46"/>
        <v>0</v>
      </c>
      <c r="N65" s="44">
        <f t="shared" si="46"/>
        <v>0</v>
      </c>
      <c r="O65" s="44">
        <f t="shared" si="41"/>
        <v>0</v>
      </c>
      <c r="P65" s="44">
        <f t="shared" si="41"/>
        <v>0</v>
      </c>
      <c r="Q65" s="44"/>
      <c r="R65" s="44">
        <f t="shared" si="42"/>
        <v>211023.718174</v>
      </c>
      <c r="S65" s="44">
        <f t="shared" si="31"/>
        <v>-11061.538690271387</v>
      </c>
      <c r="T65" s="44">
        <f t="shared" si="43"/>
        <v>199962.17948372866</v>
      </c>
      <c r="U65" s="44">
        <f t="shared" si="43"/>
        <v>0</v>
      </c>
      <c r="V65" s="44">
        <f t="shared" si="43"/>
        <v>199962.17948372866</v>
      </c>
      <c r="W65" s="45">
        <f>V65/$S$11*100</f>
        <v>29.89523617274113</v>
      </c>
    </row>
    <row r="66" spans="2:23" ht="15" customHeight="1">
      <c r="B66" s="109" t="s">
        <v>95</v>
      </c>
      <c r="C66" s="44">
        <f aca="true" t="shared" si="47" ref="C66:N66">C86+C346+C366</f>
        <v>97479.857194</v>
      </c>
      <c r="D66" s="44">
        <f t="shared" si="47"/>
        <v>56087.233479</v>
      </c>
      <c r="E66" s="44">
        <f t="shared" si="47"/>
        <v>36577.025014000006</v>
      </c>
      <c r="F66" s="44">
        <f t="shared" si="47"/>
        <v>1697.9744080000003</v>
      </c>
      <c r="G66" s="44">
        <f t="shared" si="47"/>
        <v>21086.923904</v>
      </c>
      <c r="H66" s="44">
        <f t="shared" si="47"/>
        <v>0</v>
      </c>
      <c r="I66" s="44">
        <f t="shared" si="47"/>
        <v>0</v>
      </c>
      <c r="J66" s="44">
        <f t="shared" si="47"/>
        <v>1207.7773200000001</v>
      </c>
      <c r="K66" s="44">
        <f t="shared" si="47"/>
        <v>810.545485</v>
      </c>
      <c r="L66" s="44">
        <f t="shared" si="47"/>
        <v>11895.01036</v>
      </c>
      <c r="M66" s="44">
        <f t="shared" si="47"/>
        <v>0</v>
      </c>
      <c r="N66" s="44">
        <f t="shared" si="47"/>
        <v>0</v>
      </c>
      <c r="O66" s="44">
        <f t="shared" si="41"/>
        <v>0</v>
      </c>
      <c r="P66" s="44">
        <f t="shared" si="41"/>
        <v>0</v>
      </c>
      <c r="Q66" s="44"/>
      <c r="R66" s="44">
        <f t="shared" si="42"/>
        <v>226842.347164</v>
      </c>
      <c r="S66" s="44">
        <f t="shared" si="31"/>
        <v>-11386.095043669999</v>
      </c>
      <c r="T66" s="44">
        <f t="shared" si="43"/>
        <v>215456.25212033</v>
      </c>
      <c r="U66" s="44">
        <f t="shared" si="43"/>
        <v>0</v>
      </c>
      <c r="V66" s="44">
        <f t="shared" si="43"/>
        <v>215456.25212033</v>
      </c>
      <c r="W66" s="45">
        <f>V66/$S$12*100</f>
        <v>30.237623651427082</v>
      </c>
    </row>
    <row r="67" spans="2:23" ht="15" customHeight="1">
      <c r="B67" s="109" t="s">
        <v>101</v>
      </c>
      <c r="C67" s="44">
        <f aca="true" t="shared" si="48" ref="C67:N67">C87+C347+C367</f>
        <v>94887.82530199998</v>
      </c>
      <c r="D67" s="44">
        <f t="shared" si="48"/>
        <v>58056.471674</v>
      </c>
      <c r="E67" s="44">
        <f t="shared" si="48"/>
        <v>37331.354</v>
      </c>
      <c r="F67" s="44">
        <f t="shared" si="48"/>
        <v>1901.0310000000002</v>
      </c>
      <c r="G67" s="44">
        <f t="shared" si="48"/>
        <v>22664.479</v>
      </c>
      <c r="H67" s="44">
        <f t="shared" si="48"/>
        <v>0</v>
      </c>
      <c r="I67" s="44">
        <f t="shared" si="48"/>
        <v>0</v>
      </c>
      <c r="J67" s="44">
        <f t="shared" si="48"/>
        <v>1238.2698900000003</v>
      </c>
      <c r="K67" s="44">
        <f t="shared" si="48"/>
        <v>361.56227952</v>
      </c>
      <c r="L67" s="44">
        <f t="shared" si="48"/>
        <v>12546.428362999999</v>
      </c>
      <c r="M67" s="44">
        <f t="shared" si="48"/>
        <v>0</v>
      </c>
      <c r="N67" s="44">
        <f t="shared" si="48"/>
        <v>0</v>
      </c>
      <c r="O67" s="44">
        <f t="shared" si="41"/>
        <v>0</v>
      </c>
      <c r="P67" s="44">
        <f t="shared" si="41"/>
        <v>0</v>
      </c>
      <c r="Q67" s="44"/>
      <c r="R67" s="44">
        <f t="shared" si="42"/>
        <v>228987.42150852</v>
      </c>
      <c r="S67" s="44">
        <f t="shared" si="31"/>
        <v>-13269.604218729999</v>
      </c>
      <c r="T67" s="44">
        <f t="shared" si="43"/>
        <v>215717.81728978996</v>
      </c>
      <c r="U67" s="44">
        <f t="shared" si="43"/>
        <v>0</v>
      </c>
      <c r="V67" s="44">
        <f t="shared" si="43"/>
        <v>215717.81728978996</v>
      </c>
      <c r="W67" s="45">
        <f>V67/$S$13*100</f>
        <v>28.681440437914922</v>
      </c>
    </row>
    <row r="68" spans="2:23" ht="15" customHeight="1">
      <c r="B68" s="109" t="s">
        <v>106</v>
      </c>
      <c r="C68" s="44">
        <f aca="true" t="shared" si="49" ref="C68:N68">C88+C348+C368</f>
        <v>96789.79928600001</v>
      </c>
      <c r="D68" s="44">
        <f t="shared" si="49"/>
        <v>64526.3898672</v>
      </c>
      <c r="E68" s="44">
        <f t="shared" si="49"/>
        <v>44432.44300000001</v>
      </c>
      <c r="F68" s="44">
        <f t="shared" si="49"/>
        <v>2216.149776</v>
      </c>
      <c r="G68" s="44">
        <f t="shared" si="49"/>
        <v>25915.515000000003</v>
      </c>
      <c r="H68" s="44">
        <f t="shared" si="49"/>
        <v>0</v>
      </c>
      <c r="I68" s="44">
        <f t="shared" si="49"/>
        <v>0</v>
      </c>
      <c r="J68" s="44">
        <f t="shared" si="49"/>
        <v>1405.4489</v>
      </c>
      <c r="K68" s="44">
        <f t="shared" si="49"/>
        <v>115.27753478</v>
      </c>
      <c r="L68" s="44">
        <f t="shared" si="49"/>
        <v>11993.27</v>
      </c>
      <c r="M68" s="44">
        <f t="shared" si="49"/>
        <v>0</v>
      </c>
      <c r="N68" s="44">
        <f t="shared" si="49"/>
        <v>0</v>
      </c>
      <c r="O68" s="44">
        <f t="shared" si="41"/>
        <v>0</v>
      </c>
      <c r="P68" s="44">
        <f t="shared" si="41"/>
        <v>0</v>
      </c>
      <c r="Q68" s="44"/>
      <c r="R68" s="44">
        <f t="shared" si="42"/>
        <v>247394.29336397996</v>
      </c>
      <c r="S68" s="44">
        <f t="shared" si="31"/>
        <v>-13573.13255068</v>
      </c>
      <c r="T68" s="44">
        <f t="shared" si="43"/>
        <v>233821.16081329997</v>
      </c>
      <c r="U68" s="44">
        <f t="shared" si="43"/>
        <v>0</v>
      </c>
      <c r="V68" s="44">
        <f t="shared" si="43"/>
        <v>233821.16081329997</v>
      </c>
      <c r="W68" s="87">
        <f>V68/$S$14*100</f>
        <v>27.456053542831384</v>
      </c>
    </row>
    <row r="69" spans="2:23" ht="15" customHeight="1">
      <c r="B69" s="109" t="s">
        <v>135</v>
      </c>
      <c r="C69" s="44">
        <f aca="true" t="shared" si="50" ref="C69:N69">C89+C349+C369</f>
        <v>118782.50329400001</v>
      </c>
      <c r="D69" s="44">
        <f t="shared" si="50"/>
        <v>54925.06148899999</v>
      </c>
      <c r="E69" s="44">
        <f t="shared" si="50"/>
        <v>59071.594452000005</v>
      </c>
      <c r="F69" s="44">
        <f t="shared" si="50"/>
        <v>2244.821998</v>
      </c>
      <c r="G69" s="44">
        <f t="shared" si="50"/>
        <v>33612.411485000004</v>
      </c>
      <c r="H69" s="44">
        <f t="shared" si="50"/>
        <v>0</v>
      </c>
      <c r="I69" s="44">
        <f t="shared" si="50"/>
        <v>0</v>
      </c>
      <c r="J69" s="44">
        <f t="shared" si="50"/>
        <v>1444.64209</v>
      </c>
      <c r="K69" s="44">
        <f t="shared" si="50"/>
        <v>126.90628258</v>
      </c>
      <c r="L69" s="44">
        <f t="shared" si="50"/>
        <v>11749.752999999999</v>
      </c>
      <c r="M69" s="44">
        <f t="shared" si="50"/>
        <v>0</v>
      </c>
      <c r="N69" s="44">
        <f t="shared" si="50"/>
        <v>0</v>
      </c>
      <c r="O69" s="44">
        <f t="shared" si="41"/>
        <v>0</v>
      </c>
      <c r="P69" s="44">
        <f t="shared" si="41"/>
        <v>0</v>
      </c>
      <c r="Q69" s="44"/>
      <c r="R69" s="44">
        <f t="shared" si="42"/>
        <v>281957.69409058004</v>
      </c>
      <c r="S69" s="44">
        <f t="shared" si="31"/>
        <v>-14157.662017429999</v>
      </c>
      <c r="T69" s="44">
        <f t="shared" si="43"/>
        <v>267800.03207315004</v>
      </c>
      <c r="U69" s="44">
        <f t="shared" si="43"/>
        <v>0</v>
      </c>
      <c r="V69" s="44">
        <f t="shared" si="43"/>
        <v>267800.03207315004</v>
      </c>
      <c r="W69" s="87">
        <f>V69/$S$15*100</f>
        <v>27.92321888080145</v>
      </c>
    </row>
    <row r="70" spans="2:23" ht="15" customHeight="1">
      <c r="B70" s="109" t="s">
        <v>143</v>
      </c>
      <c r="C70" s="44">
        <f aca="true" t="shared" si="51" ref="C70:N70">C90+C350+C370</f>
        <v>128595.04914800002</v>
      </c>
      <c r="D70" s="44">
        <f t="shared" si="51"/>
        <v>63796.697473</v>
      </c>
      <c r="E70" s="44">
        <f t="shared" si="51"/>
        <v>68143.823014</v>
      </c>
      <c r="F70" s="44">
        <f t="shared" si="51"/>
        <v>2367.0237300000003</v>
      </c>
      <c r="G70" s="44">
        <f t="shared" si="51"/>
        <v>36106.602594</v>
      </c>
      <c r="H70" s="44">
        <f t="shared" si="51"/>
        <v>0</v>
      </c>
      <c r="I70" s="44">
        <f t="shared" si="51"/>
        <v>0</v>
      </c>
      <c r="J70" s="44">
        <f t="shared" si="51"/>
        <v>1506.9659</v>
      </c>
      <c r="K70" s="44">
        <f t="shared" si="51"/>
        <v>195.81787924</v>
      </c>
      <c r="L70" s="44">
        <f t="shared" si="51"/>
        <v>9740.253187</v>
      </c>
      <c r="M70" s="44">
        <f t="shared" si="51"/>
        <v>0</v>
      </c>
      <c r="N70" s="44">
        <f t="shared" si="51"/>
        <v>0</v>
      </c>
      <c r="O70" s="44">
        <f t="shared" si="41"/>
        <v>0</v>
      </c>
      <c r="P70" s="44">
        <f t="shared" si="41"/>
        <v>0</v>
      </c>
      <c r="Q70" s="44"/>
      <c r="R70" s="44">
        <f t="shared" si="42"/>
        <v>310452.23292524007</v>
      </c>
      <c r="S70" s="44">
        <f t="shared" si="31"/>
        <v>-15581.017716759998</v>
      </c>
      <c r="T70" s="44">
        <f t="shared" si="43"/>
        <v>294871.21520848</v>
      </c>
      <c r="U70" s="44">
        <f t="shared" si="43"/>
        <v>0</v>
      </c>
      <c r="V70" s="44">
        <f t="shared" si="43"/>
        <v>294871.21520848</v>
      </c>
      <c r="W70" s="87">
        <f>V70/$S$16*100</f>
        <v>27.718811056991637</v>
      </c>
    </row>
    <row r="71" spans="2:23" ht="15" customHeight="1">
      <c r="B71" s="109" t="s">
        <v>150</v>
      </c>
      <c r="C71" s="44">
        <f aca="true" t="shared" si="52" ref="C71:N71">C91+C351+C371</f>
        <v>115612.30644000001</v>
      </c>
      <c r="D71" s="44">
        <f t="shared" si="52"/>
        <v>69549.793672</v>
      </c>
      <c r="E71" s="44">
        <f t="shared" si="52"/>
        <v>68319.92199599999</v>
      </c>
      <c r="F71" s="44">
        <f t="shared" si="52"/>
        <v>2419.4988399999997</v>
      </c>
      <c r="G71" s="44">
        <f t="shared" si="52"/>
        <v>35494.306621</v>
      </c>
      <c r="H71" s="44">
        <f t="shared" si="52"/>
        <v>0</v>
      </c>
      <c r="I71" s="44">
        <f t="shared" si="52"/>
        <v>0</v>
      </c>
      <c r="J71" s="44">
        <f t="shared" si="52"/>
        <v>1538.37849</v>
      </c>
      <c r="K71" s="44">
        <f t="shared" si="52"/>
        <v>274.80152609</v>
      </c>
      <c r="L71" s="44">
        <f t="shared" si="52"/>
        <v>11864.398355</v>
      </c>
      <c r="M71" s="44">
        <f t="shared" si="52"/>
        <v>0</v>
      </c>
      <c r="N71" s="44">
        <f t="shared" si="52"/>
        <v>0</v>
      </c>
      <c r="O71" s="44">
        <f t="shared" si="41"/>
        <v>0</v>
      </c>
      <c r="P71" s="44">
        <f t="shared" si="41"/>
        <v>0</v>
      </c>
      <c r="Q71" s="44">
        <f>Q91+Q351+Q371</f>
        <v>90.285</v>
      </c>
      <c r="R71" s="44">
        <f t="shared" si="42"/>
        <v>305163.69094009</v>
      </c>
      <c r="S71" s="44">
        <f t="shared" si="31"/>
        <v>-17109.16497548</v>
      </c>
      <c r="T71" s="44">
        <f t="shared" si="43"/>
        <v>288054.52596461005</v>
      </c>
      <c r="U71" s="44">
        <f t="shared" si="43"/>
        <v>0</v>
      </c>
      <c r="V71" s="44">
        <f t="shared" si="43"/>
        <v>288054.52596461005</v>
      </c>
      <c r="W71" s="87">
        <f>V71/$S$17*100</f>
        <v>27.002230164931778</v>
      </c>
    </row>
    <row r="72" spans="2:23" ht="15" customHeight="1">
      <c r="B72" s="109" t="s">
        <v>159</v>
      </c>
      <c r="C72" s="44">
        <f aca="true" t="shared" si="53" ref="C72:N72">C92+C352+C372</f>
        <v>144313.780264</v>
      </c>
      <c r="D72" s="44">
        <f t="shared" si="53"/>
        <v>77824.03691899999</v>
      </c>
      <c r="E72" s="44">
        <f t="shared" si="53"/>
        <v>78676.565359</v>
      </c>
      <c r="F72" s="44">
        <f t="shared" si="53"/>
        <v>2791.0589569999997</v>
      </c>
      <c r="G72" s="44">
        <f t="shared" si="53"/>
        <v>39657.126303000005</v>
      </c>
      <c r="H72" s="44">
        <f t="shared" si="53"/>
        <v>0</v>
      </c>
      <c r="I72" s="44">
        <f t="shared" si="53"/>
        <v>0</v>
      </c>
      <c r="J72" s="44">
        <f t="shared" si="53"/>
        <v>1668.19989</v>
      </c>
      <c r="K72" s="44">
        <f t="shared" si="53"/>
        <v>206.7253305</v>
      </c>
      <c r="L72" s="44">
        <f t="shared" si="53"/>
        <v>13273.806324</v>
      </c>
      <c r="M72" s="44">
        <f t="shared" si="53"/>
        <v>0</v>
      </c>
      <c r="N72" s="44">
        <f t="shared" si="53"/>
        <v>0</v>
      </c>
      <c r="O72" s="44">
        <f t="shared" si="41"/>
        <v>0</v>
      </c>
      <c r="P72" s="44">
        <f t="shared" si="41"/>
        <v>0</v>
      </c>
      <c r="Q72" s="44">
        <f>Q92+Q352+Q372</f>
        <v>239.762</v>
      </c>
      <c r="R72" s="44">
        <f t="shared" si="42"/>
        <v>358651.0613465</v>
      </c>
      <c r="S72" s="44">
        <f t="shared" si="31"/>
        <v>-18842.694796450003</v>
      </c>
      <c r="T72" s="44">
        <f t="shared" si="43"/>
        <v>339808.36655005</v>
      </c>
      <c r="U72" s="44">
        <f t="shared" si="43"/>
        <v>0</v>
      </c>
      <c r="V72" s="44">
        <f t="shared" si="43"/>
        <v>339808.36655005</v>
      </c>
      <c r="W72" s="87">
        <f>V72/$S$18*100</f>
        <v>28.57718286289647</v>
      </c>
    </row>
    <row r="73" spans="2:23" ht="15" customHeight="1">
      <c r="B73" s="13" t="s">
        <v>164</v>
      </c>
      <c r="C73" s="44">
        <f aca="true" t="shared" si="54" ref="C73:N73">C93+C353+C373</f>
        <v>190492.618603</v>
      </c>
      <c r="D73" s="44">
        <f t="shared" si="54"/>
        <v>87139.68530100002</v>
      </c>
      <c r="E73" s="44">
        <f t="shared" si="54"/>
        <v>86372.193305</v>
      </c>
      <c r="F73" s="44">
        <f t="shared" si="54"/>
        <v>2994.5011470000004</v>
      </c>
      <c r="G73" s="44">
        <f t="shared" si="54"/>
        <v>43825.296853</v>
      </c>
      <c r="H73" s="44">
        <f t="shared" si="54"/>
        <v>0</v>
      </c>
      <c r="I73" s="44">
        <f t="shared" si="54"/>
        <v>0</v>
      </c>
      <c r="J73" s="44">
        <f t="shared" si="54"/>
        <v>1799.83416</v>
      </c>
      <c r="K73" s="44">
        <f t="shared" si="54"/>
        <v>399.58937593</v>
      </c>
      <c r="L73" s="44">
        <f t="shared" si="54"/>
        <v>16629.65233</v>
      </c>
      <c r="M73" s="44">
        <f t="shared" si="54"/>
        <v>0</v>
      </c>
      <c r="N73" s="44">
        <f t="shared" si="54"/>
        <v>0</v>
      </c>
      <c r="O73" s="44">
        <f t="shared" si="41"/>
        <v>0</v>
      </c>
      <c r="P73" s="44">
        <f t="shared" si="41"/>
        <v>0</v>
      </c>
      <c r="Q73" s="44">
        <f>Q93+Q353+Q373</f>
        <v>392.795</v>
      </c>
      <c r="R73" s="44">
        <f t="shared" si="42"/>
        <v>430046.16607493</v>
      </c>
      <c r="S73" s="44">
        <f t="shared" si="31"/>
        <v>-19964.39646743</v>
      </c>
      <c r="T73" s="44">
        <f t="shared" si="43"/>
        <v>410081.76960750006</v>
      </c>
      <c r="U73" s="44">
        <f t="shared" si="43"/>
        <v>0</v>
      </c>
      <c r="V73" s="44">
        <f t="shared" si="43"/>
        <v>410081.76960750006</v>
      </c>
      <c r="W73" s="87">
        <f>V73/$S$19*100</f>
        <v>29.08827158598563</v>
      </c>
    </row>
    <row r="74" spans="2:23" ht="11.25" customHeight="1">
      <c r="B74" s="107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/>
    </row>
    <row r="75" spans="1:23" ht="15" customHeight="1">
      <c r="A75" s="71" t="s">
        <v>33</v>
      </c>
      <c r="B75" s="13" t="s">
        <v>17</v>
      </c>
      <c r="C75" s="44">
        <f aca="true" t="shared" si="55" ref="C75:C93">C95+C175+C195+C295+C315</f>
        <v>30123.647547500004</v>
      </c>
      <c r="D75" s="44">
        <f aca="true" t="shared" si="56" ref="D75:P75">D95+D175+D195+D295+D315</f>
        <v>14026.01129</v>
      </c>
      <c r="E75" s="44">
        <f t="shared" si="56"/>
        <v>0</v>
      </c>
      <c r="F75" s="44">
        <f t="shared" si="56"/>
        <v>0</v>
      </c>
      <c r="G75" s="44">
        <f t="shared" si="56"/>
        <v>0</v>
      </c>
      <c r="H75" s="44">
        <f t="shared" si="56"/>
        <v>0</v>
      </c>
      <c r="I75" s="44">
        <f t="shared" si="56"/>
        <v>0</v>
      </c>
      <c r="J75" s="44">
        <f t="shared" si="56"/>
        <v>0</v>
      </c>
      <c r="K75" s="44">
        <f t="shared" si="56"/>
        <v>0</v>
      </c>
      <c r="L75" s="44">
        <f t="shared" si="56"/>
        <v>99.9</v>
      </c>
      <c r="M75" s="44">
        <f t="shared" si="56"/>
        <v>0</v>
      </c>
      <c r="N75" s="44">
        <f t="shared" si="56"/>
        <v>0</v>
      </c>
      <c r="O75" s="44">
        <f t="shared" si="56"/>
        <v>0</v>
      </c>
      <c r="P75" s="44">
        <f t="shared" si="56"/>
        <v>0</v>
      </c>
      <c r="Q75" s="44"/>
      <c r="R75" s="44">
        <f aca="true" t="shared" si="57" ref="R75:R88">SUM(C75:O75)</f>
        <v>44249.55883750001</v>
      </c>
      <c r="S75" s="44"/>
      <c r="T75" s="44">
        <f aca="true" t="shared" si="58" ref="T75:T88">R75+S75</f>
        <v>44249.55883750001</v>
      </c>
      <c r="U75" s="45"/>
      <c r="V75" s="44">
        <f aca="true" t="shared" si="59" ref="V75:V88">T75+U75</f>
        <v>44249.55883750001</v>
      </c>
      <c r="W75" s="20">
        <f>V75/$S$1*100</f>
        <v>18.084051766063194</v>
      </c>
    </row>
    <row r="76" spans="2:23" ht="15" customHeight="1">
      <c r="B76" s="13" t="s">
        <v>18</v>
      </c>
      <c r="C76" s="44">
        <f t="shared" si="55"/>
        <v>34441.28</v>
      </c>
      <c r="D76" s="44">
        <f aca="true" t="shared" si="60" ref="D76:P76">D96+D176+D196+D296+D316</f>
        <v>17071.9</v>
      </c>
      <c r="E76" s="44">
        <f t="shared" si="60"/>
        <v>0</v>
      </c>
      <c r="F76" s="44">
        <f t="shared" si="60"/>
        <v>0</v>
      </c>
      <c r="G76" s="44">
        <f t="shared" si="60"/>
        <v>0</v>
      </c>
      <c r="H76" s="44">
        <f t="shared" si="60"/>
        <v>0</v>
      </c>
      <c r="I76" s="44">
        <f t="shared" si="60"/>
        <v>0</v>
      </c>
      <c r="J76" s="44">
        <f t="shared" si="60"/>
        <v>0</v>
      </c>
      <c r="K76" s="44">
        <f t="shared" si="60"/>
        <v>0</v>
      </c>
      <c r="L76" s="44">
        <f t="shared" si="60"/>
        <v>27.44</v>
      </c>
      <c r="M76" s="44">
        <f t="shared" si="60"/>
        <v>0</v>
      </c>
      <c r="N76" s="44">
        <f t="shared" si="60"/>
        <v>0</v>
      </c>
      <c r="O76" s="44">
        <f t="shared" si="60"/>
        <v>0</v>
      </c>
      <c r="P76" s="44">
        <f t="shared" si="60"/>
        <v>0</v>
      </c>
      <c r="Q76" s="44"/>
      <c r="R76" s="44">
        <f t="shared" si="57"/>
        <v>51540.62</v>
      </c>
      <c r="S76" s="44"/>
      <c r="T76" s="44">
        <f t="shared" si="58"/>
        <v>51540.62</v>
      </c>
      <c r="U76" s="45"/>
      <c r="V76" s="44">
        <f t="shared" si="59"/>
        <v>51540.62</v>
      </c>
      <c r="W76" s="20">
        <f>V76/$S$2*100</f>
        <v>17.967049650023235</v>
      </c>
    </row>
    <row r="77" spans="2:23" ht="15" customHeight="1">
      <c r="B77" s="13" t="s">
        <v>68</v>
      </c>
      <c r="C77" s="44">
        <f t="shared" si="55"/>
        <v>37900.24</v>
      </c>
      <c r="D77" s="44">
        <f aca="true" t="shared" si="61" ref="D77:P77">D97+D177+D197+D297+D317</f>
        <v>25236.68</v>
      </c>
      <c r="E77" s="44">
        <f t="shared" si="61"/>
        <v>0</v>
      </c>
      <c r="F77" s="44">
        <f t="shared" si="61"/>
        <v>0</v>
      </c>
      <c r="G77" s="44">
        <f t="shared" si="61"/>
        <v>0</v>
      </c>
      <c r="H77" s="44">
        <f t="shared" si="61"/>
        <v>0</v>
      </c>
      <c r="I77" s="44">
        <f t="shared" si="61"/>
        <v>0</v>
      </c>
      <c r="J77" s="44">
        <f t="shared" si="61"/>
        <v>0</v>
      </c>
      <c r="K77" s="44">
        <f t="shared" si="61"/>
        <v>0</v>
      </c>
      <c r="L77" s="44">
        <f t="shared" si="61"/>
        <v>997.0000000000001</v>
      </c>
      <c r="M77" s="44">
        <f t="shared" si="61"/>
        <v>0</v>
      </c>
      <c r="N77" s="44">
        <f t="shared" si="61"/>
        <v>0</v>
      </c>
      <c r="O77" s="44">
        <f t="shared" si="61"/>
        <v>0</v>
      </c>
      <c r="P77" s="44">
        <f t="shared" si="61"/>
        <v>0</v>
      </c>
      <c r="Q77" s="44"/>
      <c r="R77" s="44">
        <f t="shared" si="57"/>
        <v>64133.92</v>
      </c>
      <c r="S77" s="44"/>
      <c r="T77" s="44">
        <f t="shared" si="58"/>
        <v>64133.92</v>
      </c>
      <c r="U77" s="45"/>
      <c r="V77" s="44">
        <f t="shared" si="59"/>
        <v>64133.92</v>
      </c>
      <c r="W77" s="20">
        <f>V77/$S$3*100</f>
        <v>18.710886193534535</v>
      </c>
    </row>
    <row r="78" spans="2:23" ht="15" customHeight="1">
      <c r="B78" s="13" t="s">
        <v>69</v>
      </c>
      <c r="C78" s="44">
        <f t="shared" si="55"/>
        <v>44916.59999999999</v>
      </c>
      <c r="D78" s="44">
        <f aca="true" t="shared" si="62" ref="D78:P78">D98+D178+D198+D298+D318</f>
        <v>30142.91</v>
      </c>
      <c r="E78" s="44">
        <f t="shared" si="62"/>
        <v>0</v>
      </c>
      <c r="F78" s="44">
        <f t="shared" si="62"/>
        <v>0</v>
      </c>
      <c r="G78" s="44">
        <f t="shared" si="62"/>
        <v>0</v>
      </c>
      <c r="H78" s="44">
        <f t="shared" si="62"/>
        <v>0</v>
      </c>
      <c r="I78" s="44">
        <f t="shared" si="62"/>
        <v>0</v>
      </c>
      <c r="J78" s="44">
        <f t="shared" si="62"/>
        <v>0</v>
      </c>
      <c r="K78" s="44">
        <f t="shared" si="62"/>
        <v>0</v>
      </c>
      <c r="L78" s="44">
        <f t="shared" si="62"/>
        <v>1562.9999999999998</v>
      </c>
      <c r="M78" s="44">
        <f t="shared" si="62"/>
        <v>0</v>
      </c>
      <c r="N78" s="44">
        <f t="shared" si="62"/>
        <v>0</v>
      </c>
      <c r="O78" s="44">
        <f t="shared" si="62"/>
        <v>0</v>
      </c>
      <c r="P78" s="44">
        <f t="shared" si="62"/>
        <v>0</v>
      </c>
      <c r="Q78" s="44"/>
      <c r="R78" s="44">
        <f t="shared" si="57"/>
        <v>76622.51</v>
      </c>
      <c r="S78" s="44"/>
      <c r="T78" s="44">
        <f t="shared" si="58"/>
        <v>76622.51</v>
      </c>
      <c r="U78" s="45"/>
      <c r="V78" s="44">
        <f t="shared" si="59"/>
        <v>76622.51</v>
      </c>
      <c r="W78" s="45">
        <f>V78/$S$4*100</f>
        <v>17.999556485911967</v>
      </c>
    </row>
    <row r="79" spans="2:23" ht="15" customHeight="1">
      <c r="B79" s="13" t="s">
        <v>75</v>
      </c>
      <c r="C79" s="44">
        <f t="shared" si="55"/>
        <v>55133.600000000006</v>
      </c>
      <c r="D79" s="44">
        <f aca="true" t="shared" si="63" ref="D79:P79">D99+D179+D199+D299+D319</f>
        <v>37327.211818181815</v>
      </c>
      <c r="E79" s="44">
        <f t="shared" si="63"/>
        <v>0</v>
      </c>
      <c r="F79" s="44">
        <f t="shared" si="63"/>
        <v>0</v>
      </c>
      <c r="G79" s="44">
        <f t="shared" si="63"/>
        <v>0</v>
      </c>
      <c r="H79" s="44">
        <f t="shared" si="63"/>
        <v>0</v>
      </c>
      <c r="I79" s="44">
        <f t="shared" si="63"/>
        <v>0</v>
      </c>
      <c r="J79" s="44">
        <f t="shared" si="63"/>
        <v>0</v>
      </c>
      <c r="K79" s="44">
        <f t="shared" si="63"/>
        <v>0</v>
      </c>
      <c r="L79" s="44">
        <f t="shared" si="63"/>
        <v>2385.96</v>
      </c>
      <c r="M79" s="44">
        <f t="shared" si="63"/>
        <v>0</v>
      </c>
      <c r="N79" s="44">
        <f t="shared" si="63"/>
        <v>0</v>
      </c>
      <c r="O79" s="44">
        <f t="shared" si="63"/>
        <v>0</v>
      </c>
      <c r="P79" s="44">
        <f t="shared" si="63"/>
        <v>0</v>
      </c>
      <c r="Q79" s="44"/>
      <c r="R79" s="44">
        <f t="shared" si="57"/>
        <v>94846.77181818183</v>
      </c>
      <c r="S79" s="44"/>
      <c r="T79" s="44">
        <f t="shared" si="58"/>
        <v>94846.77181818183</v>
      </c>
      <c r="U79" s="45"/>
      <c r="V79" s="44">
        <f t="shared" si="59"/>
        <v>94846.77181818183</v>
      </c>
      <c r="W79" s="45">
        <f>V79/$S$5*100</f>
        <v>17.569598506316904</v>
      </c>
    </row>
    <row r="80" spans="2:23" ht="15" customHeight="1">
      <c r="B80" s="13" t="s">
        <v>82</v>
      </c>
      <c r="C80" s="44">
        <f t="shared" si="55"/>
        <v>49404.957790999986</v>
      </c>
      <c r="D80" s="44">
        <f aca="true" t="shared" si="64" ref="D80:P80">D100+D180+D200+D300+D320</f>
        <v>36709.23332300001</v>
      </c>
      <c r="E80" s="44">
        <f t="shared" si="64"/>
        <v>0</v>
      </c>
      <c r="F80" s="44">
        <f t="shared" si="64"/>
        <v>0</v>
      </c>
      <c r="G80" s="44">
        <f t="shared" si="64"/>
        <v>0</v>
      </c>
      <c r="H80" s="44">
        <f t="shared" si="64"/>
        <v>0</v>
      </c>
      <c r="I80" s="44">
        <f t="shared" si="64"/>
        <v>0</v>
      </c>
      <c r="J80" s="44">
        <f t="shared" si="64"/>
        <v>0</v>
      </c>
      <c r="K80" s="44">
        <f t="shared" si="64"/>
        <v>0</v>
      </c>
      <c r="L80" s="44">
        <f t="shared" si="64"/>
        <v>2220.207324</v>
      </c>
      <c r="M80" s="44">
        <f t="shared" si="64"/>
        <v>0</v>
      </c>
      <c r="N80" s="44">
        <f t="shared" si="64"/>
        <v>0</v>
      </c>
      <c r="O80" s="44">
        <f t="shared" si="64"/>
        <v>0</v>
      </c>
      <c r="P80" s="44">
        <f t="shared" si="64"/>
        <v>0</v>
      </c>
      <c r="Q80" s="44"/>
      <c r="R80" s="44">
        <f t="shared" si="57"/>
        <v>88334.39843799999</v>
      </c>
      <c r="S80" s="44"/>
      <c r="T80" s="44">
        <f t="shared" si="58"/>
        <v>88334.39843799999</v>
      </c>
      <c r="U80" s="45"/>
      <c r="V80" s="44">
        <f t="shared" si="59"/>
        <v>88334.39843799999</v>
      </c>
      <c r="W80" s="45">
        <f>V80/$S$6*100</f>
        <v>16.638788888713083</v>
      </c>
    </row>
    <row r="81" spans="2:23" ht="15" customHeight="1">
      <c r="B81" s="13" t="s">
        <v>84</v>
      </c>
      <c r="C81" s="44">
        <f t="shared" si="55"/>
        <v>56304.680159</v>
      </c>
      <c r="D81" s="44">
        <f aca="true" t="shared" si="65" ref="D81:P81">D101+D181+D201+D301+D321</f>
        <v>34524.691683</v>
      </c>
      <c r="E81" s="44">
        <f t="shared" si="65"/>
        <v>0</v>
      </c>
      <c r="F81" s="44">
        <f t="shared" si="65"/>
        <v>0.026348</v>
      </c>
      <c r="G81" s="44">
        <f t="shared" si="65"/>
        <v>0</v>
      </c>
      <c r="H81" s="44">
        <f t="shared" si="65"/>
        <v>0</v>
      </c>
      <c r="I81" s="44">
        <f t="shared" si="65"/>
        <v>0</v>
      </c>
      <c r="J81" s="44">
        <f t="shared" si="65"/>
        <v>0</v>
      </c>
      <c r="K81" s="44">
        <f t="shared" si="65"/>
        <v>0</v>
      </c>
      <c r="L81" s="44">
        <f t="shared" si="65"/>
        <v>2163.5895619999997</v>
      </c>
      <c r="M81" s="44">
        <f t="shared" si="65"/>
        <v>0</v>
      </c>
      <c r="N81" s="44">
        <f t="shared" si="65"/>
        <v>0</v>
      </c>
      <c r="O81" s="44">
        <f t="shared" si="65"/>
        <v>0</v>
      </c>
      <c r="P81" s="44">
        <f t="shared" si="65"/>
        <v>0</v>
      </c>
      <c r="Q81" s="44"/>
      <c r="R81" s="44">
        <f t="shared" si="57"/>
        <v>92992.98775199999</v>
      </c>
      <c r="S81" s="44"/>
      <c r="T81" s="44">
        <f t="shared" si="58"/>
        <v>92992.98775199999</v>
      </c>
      <c r="U81" s="45"/>
      <c r="V81" s="44">
        <f t="shared" si="59"/>
        <v>92992.98775199999</v>
      </c>
      <c r="W81" s="45">
        <f>V81/$S$7*100</f>
        <v>17.210205524226296</v>
      </c>
    </row>
    <row r="82" spans="2:23" ht="15" customHeight="1">
      <c r="B82" s="13" t="s">
        <v>85</v>
      </c>
      <c r="C82" s="44">
        <f t="shared" si="55"/>
        <v>69527.71266199999</v>
      </c>
      <c r="D82" s="44">
        <f aca="true" t="shared" si="66" ref="D82:P82">D102+D182+D202+D302+D322</f>
        <v>33023.769781</v>
      </c>
      <c r="E82" s="44">
        <f t="shared" si="66"/>
        <v>0</v>
      </c>
      <c r="F82" s="44">
        <f t="shared" si="66"/>
        <v>0.064903</v>
      </c>
      <c r="G82" s="44">
        <f t="shared" si="66"/>
        <v>0</v>
      </c>
      <c r="H82" s="44">
        <f t="shared" si="66"/>
        <v>0</v>
      </c>
      <c r="I82" s="44">
        <f t="shared" si="66"/>
        <v>0</v>
      </c>
      <c r="J82" s="44">
        <f t="shared" si="66"/>
        <v>0</v>
      </c>
      <c r="K82" s="44">
        <f t="shared" si="66"/>
        <v>0</v>
      </c>
      <c r="L82" s="44">
        <f t="shared" si="66"/>
        <v>2135.347</v>
      </c>
      <c r="M82" s="44">
        <f t="shared" si="66"/>
        <v>0</v>
      </c>
      <c r="N82" s="44">
        <f t="shared" si="66"/>
        <v>0</v>
      </c>
      <c r="O82" s="44">
        <f t="shared" si="66"/>
        <v>0</v>
      </c>
      <c r="P82" s="44">
        <f t="shared" si="66"/>
        <v>0</v>
      </c>
      <c r="Q82" s="44"/>
      <c r="R82" s="44">
        <f t="shared" si="57"/>
        <v>104686.89434599999</v>
      </c>
      <c r="S82" s="44"/>
      <c r="T82" s="44">
        <f t="shared" si="58"/>
        <v>104686.89434599999</v>
      </c>
      <c r="U82" s="44"/>
      <c r="V82" s="44">
        <f t="shared" si="59"/>
        <v>104686.89434599999</v>
      </c>
      <c r="W82" s="45">
        <f>V82/$S$8*100</f>
        <v>17.828049390390003</v>
      </c>
    </row>
    <row r="83" spans="2:23" ht="15" customHeight="1">
      <c r="B83" s="109" t="s">
        <v>89</v>
      </c>
      <c r="C83" s="44">
        <f t="shared" si="55"/>
        <v>75615.849691</v>
      </c>
      <c r="D83" s="44">
        <f aca="true" t="shared" si="67" ref="D83:P83">D103+D183+D203+D303+D323</f>
        <v>34447.931109</v>
      </c>
      <c r="E83" s="44">
        <f t="shared" si="67"/>
        <v>0</v>
      </c>
      <c r="F83" s="44">
        <f t="shared" si="67"/>
        <v>0.03176</v>
      </c>
      <c r="G83" s="44">
        <f t="shared" si="67"/>
        <v>1811.448295</v>
      </c>
      <c r="H83" s="44">
        <f t="shared" si="67"/>
        <v>0</v>
      </c>
      <c r="I83" s="44">
        <f t="shared" si="67"/>
        <v>0</v>
      </c>
      <c r="J83" s="44">
        <f t="shared" si="67"/>
        <v>0</v>
      </c>
      <c r="K83" s="44">
        <f t="shared" si="67"/>
        <v>0</v>
      </c>
      <c r="L83" s="44">
        <f t="shared" si="67"/>
        <v>2169.421546</v>
      </c>
      <c r="M83" s="44">
        <f t="shared" si="67"/>
        <v>0</v>
      </c>
      <c r="N83" s="44">
        <f t="shared" si="67"/>
        <v>0</v>
      </c>
      <c r="O83" s="44">
        <f t="shared" si="67"/>
        <v>0</v>
      </c>
      <c r="P83" s="44">
        <f t="shared" si="67"/>
        <v>0</v>
      </c>
      <c r="Q83" s="44"/>
      <c r="R83" s="44">
        <f t="shared" si="57"/>
        <v>114044.68240099998</v>
      </c>
      <c r="S83" s="44"/>
      <c r="T83" s="44">
        <f t="shared" si="58"/>
        <v>114044.68240099998</v>
      </c>
      <c r="U83" s="44"/>
      <c r="V83" s="44">
        <f t="shared" si="59"/>
        <v>114044.68240099998</v>
      </c>
      <c r="W83" s="45">
        <f>V83/$S$9*100</f>
        <v>18.35674039284451</v>
      </c>
    </row>
    <row r="84" spans="2:23" ht="15" customHeight="1">
      <c r="B84" s="109" t="s">
        <v>91</v>
      </c>
      <c r="C84" s="44">
        <f t="shared" si="55"/>
        <v>80175.1529909999</v>
      </c>
      <c r="D84" s="44">
        <f aca="true" t="shared" si="68" ref="D84:P84">D104+D184+D204+D304+D324</f>
        <v>35898.757986000004</v>
      </c>
      <c r="E84" s="44">
        <f t="shared" si="68"/>
        <v>0</v>
      </c>
      <c r="F84" s="44">
        <f t="shared" si="68"/>
        <v>0.044553</v>
      </c>
      <c r="G84" s="44">
        <f t="shared" si="68"/>
        <v>1063.963026</v>
      </c>
      <c r="H84" s="44">
        <f t="shared" si="68"/>
        <v>0</v>
      </c>
      <c r="I84" s="44">
        <f t="shared" si="68"/>
        <v>0</v>
      </c>
      <c r="J84" s="44">
        <f t="shared" si="68"/>
        <v>0</v>
      </c>
      <c r="K84" s="44">
        <f t="shared" si="68"/>
        <v>0</v>
      </c>
      <c r="L84" s="44">
        <f t="shared" si="68"/>
        <v>1972.01807</v>
      </c>
      <c r="M84" s="44">
        <f t="shared" si="68"/>
        <v>0</v>
      </c>
      <c r="N84" s="44">
        <f t="shared" si="68"/>
        <v>0</v>
      </c>
      <c r="O84" s="44">
        <f t="shared" si="68"/>
        <v>0</v>
      </c>
      <c r="P84" s="44">
        <f t="shared" si="68"/>
        <v>0</v>
      </c>
      <c r="Q84" s="44"/>
      <c r="R84" s="44">
        <f t="shared" si="57"/>
        <v>119109.93662599991</v>
      </c>
      <c r="S84" s="44"/>
      <c r="T84" s="44">
        <f t="shared" si="58"/>
        <v>119109.93662599991</v>
      </c>
      <c r="U84" s="44"/>
      <c r="V84" s="44">
        <f t="shared" si="59"/>
        <v>119109.93662599991</v>
      </c>
      <c r="W84" s="45">
        <f>V84/$S$10*100</f>
        <v>18.85835809588587</v>
      </c>
    </row>
    <row r="85" spans="2:23" ht="15" customHeight="1">
      <c r="B85" s="109" t="s">
        <v>93</v>
      </c>
      <c r="C85" s="44">
        <f t="shared" si="55"/>
        <v>80538.11518000001</v>
      </c>
      <c r="D85" s="44">
        <f aca="true" t="shared" si="69" ref="D85:P85">D105+D185+D205+D305+D325</f>
        <v>40643.908157</v>
      </c>
      <c r="E85" s="44">
        <f t="shared" si="69"/>
        <v>0</v>
      </c>
      <c r="F85" s="44">
        <f t="shared" si="69"/>
        <v>0.029014</v>
      </c>
      <c r="G85" s="44">
        <f t="shared" si="69"/>
        <v>1521.044995</v>
      </c>
      <c r="H85" s="44">
        <f t="shared" si="69"/>
        <v>0</v>
      </c>
      <c r="I85" s="44">
        <f t="shared" si="69"/>
        <v>0</v>
      </c>
      <c r="J85" s="44">
        <f t="shared" si="69"/>
        <v>0</v>
      </c>
      <c r="K85" s="44">
        <f t="shared" si="69"/>
        <v>0</v>
      </c>
      <c r="L85" s="44">
        <f t="shared" si="69"/>
        <v>2261.656996</v>
      </c>
      <c r="M85" s="44">
        <f t="shared" si="69"/>
        <v>0</v>
      </c>
      <c r="N85" s="44">
        <f t="shared" si="69"/>
        <v>0</v>
      </c>
      <c r="O85" s="44">
        <f t="shared" si="69"/>
        <v>0</v>
      </c>
      <c r="P85" s="44">
        <f t="shared" si="69"/>
        <v>0</v>
      </c>
      <c r="Q85" s="44"/>
      <c r="R85" s="44">
        <f t="shared" si="57"/>
        <v>124964.75434200001</v>
      </c>
      <c r="S85" s="44"/>
      <c r="T85" s="44">
        <f t="shared" si="58"/>
        <v>124964.75434200001</v>
      </c>
      <c r="U85" s="44"/>
      <c r="V85" s="44">
        <f t="shared" si="59"/>
        <v>124964.75434200001</v>
      </c>
      <c r="W85" s="45">
        <f>V85/$S$11*100</f>
        <v>18.68278718489694</v>
      </c>
    </row>
    <row r="86" spans="2:23" ht="15" customHeight="1">
      <c r="B86" s="109" t="s">
        <v>95</v>
      </c>
      <c r="C86" s="44">
        <f t="shared" si="55"/>
        <v>89572.675712</v>
      </c>
      <c r="D86" s="44">
        <f aca="true" t="shared" si="70" ref="D86:P86">D106+D186+D206+D306+D326</f>
        <v>44820.645328</v>
      </c>
      <c r="E86" s="44">
        <f t="shared" si="70"/>
        <v>0</v>
      </c>
      <c r="F86" s="44">
        <f t="shared" si="70"/>
        <v>0</v>
      </c>
      <c r="G86" s="44">
        <f t="shared" si="70"/>
        <v>1623.407106</v>
      </c>
      <c r="H86" s="44">
        <f t="shared" si="70"/>
        <v>0</v>
      </c>
      <c r="I86" s="44">
        <f t="shared" si="70"/>
        <v>0</v>
      </c>
      <c r="J86" s="44">
        <f t="shared" si="70"/>
        <v>0</v>
      </c>
      <c r="K86" s="44">
        <f t="shared" si="70"/>
        <v>0</v>
      </c>
      <c r="L86" s="44">
        <f t="shared" si="70"/>
        <v>2284.874249</v>
      </c>
      <c r="M86" s="44">
        <f t="shared" si="70"/>
        <v>0</v>
      </c>
      <c r="N86" s="44">
        <f t="shared" si="70"/>
        <v>0</v>
      </c>
      <c r="O86" s="44">
        <f t="shared" si="70"/>
        <v>0</v>
      </c>
      <c r="P86" s="44">
        <f t="shared" si="70"/>
        <v>0</v>
      </c>
      <c r="Q86" s="44"/>
      <c r="R86" s="44">
        <f t="shared" si="57"/>
        <v>138301.602395</v>
      </c>
      <c r="S86" s="44"/>
      <c r="T86" s="44">
        <f t="shared" si="58"/>
        <v>138301.602395</v>
      </c>
      <c r="U86" s="44"/>
      <c r="V86" s="44">
        <f t="shared" si="59"/>
        <v>138301.602395</v>
      </c>
      <c r="W86" s="45">
        <f>V86/$S$12*100</f>
        <v>19.409563484255557</v>
      </c>
    </row>
    <row r="87" spans="2:23" ht="15" customHeight="1">
      <c r="B87" s="109" t="s">
        <v>101</v>
      </c>
      <c r="C87" s="44">
        <f t="shared" si="55"/>
        <v>87323.27283999999</v>
      </c>
      <c r="D87" s="44">
        <f aca="true" t="shared" si="71" ref="D87:P87">D107+D187+D207+D307+D327</f>
        <v>45226.952674</v>
      </c>
      <c r="E87" s="44">
        <f t="shared" si="71"/>
        <v>0</v>
      </c>
      <c r="F87" s="44">
        <f t="shared" si="71"/>
        <v>0</v>
      </c>
      <c r="G87" s="44">
        <f t="shared" si="71"/>
        <v>1349.728</v>
      </c>
      <c r="H87" s="44">
        <f t="shared" si="71"/>
        <v>0</v>
      </c>
      <c r="I87" s="44">
        <f t="shared" si="71"/>
        <v>0</v>
      </c>
      <c r="J87" s="44">
        <f t="shared" si="71"/>
        <v>0</v>
      </c>
      <c r="K87" s="44">
        <f t="shared" si="71"/>
        <v>0</v>
      </c>
      <c r="L87" s="44">
        <f t="shared" si="71"/>
        <v>2506.028773</v>
      </c>
      <c r="M87" s="44">
        <f t="shared" si="71"/>
        <v>0</v>
      </c>
      <c r="N87" s="44">
        <f t="shared" si="71"/>
        <v>0</v>
      </c>
      <c r="O87" s="44">
        <f t="shared" si="71"/>
        <v>0</v>
      </c>
      <c r="P87" s="44">
        <f t="shared" si="71"/>
        <v>0</v>
      </c>
      <c r="Q87" s="44"/>
      <c r="R87" s="44">
        <f t="shared" si="57"/>
        <v>136405.982287</v>
      </c>
      <c r="S87" s="44"/>
      <c r="T87" s="44">
        <f t="shared" si="58"/>
        <v>136405.982287</v>
      </c>
      <c r="U87" s="44"/>
      <c r="V87" s="44">
        <f t="shared" si="59"/>
        <v>136405.982287</v>
      </c>
      <c r="W87" s="45">
        <f>V87/$S$13*100</f>
        <v>18.136286123663837</v>
      </c>
    </row>
    <row r="88" spans="2:23" ht="15" customHeight="1">
      <c r="B88" s="109" t="s">
        <v>106</v>
      </c>
      <c r="C88" s="44">
        <f t="shared" si="55"/>
        <v>85072.233286</v>
      </c>
      <c r="D88" s="44">
        <f aca="true" t="shared" si="72" ref="D88:P88">D108+D188+D208+D308+D328</f>
        <v>50961.6538672</v>
      </c>
      <c r="E88" s="44">
        <f t="shared" si="72"/>
        <v>0</v>
      </c>
      <c r="F88" s="44">
        <f t="shared" si="72"/>
        <v>0</v>
      </c>
      <c r="G88" s="44">
        <f t="shared" si="72"/>
        <v>2125.311</v>
      </c>
      <c r="H88" s="44">
        <f t="shared" si="72"/>
        <v>0</v>
      </c>
      <c r="I88" s="44">
        <f t="shared" si="72"/>
        <v>0</v>
      </c>
      <c r="J88" s="44">
        <f t="shared" si="72"/>
        <v>0</v>
      </c>
      <c r="K88" s="44">
        <f t="shared" si="72"/>
        <v>0</v>
      </c>
      <c r="L88" s="44">
        <f t="shared" si="72"/>
        <v>2082.5550000000003</v>
      </c>
      <c r="M88" s="44">
        <f t="shared" si="72"/>
        <v>0</v>
      </c>
      <c r="N88" s="44">
        <f t="shared" si="72"/>
        <v>0</v>
      </c>
      <c r="O88" s="44">
        <f t="shared" si="72"/>
        <v>0</v>
      </c>
      <c r="P88" s="44">
        <f t="shared" si="72"/>
        <v>0</v>
      </c>
      <c r="Q88" s="44"/>
      <c r="R88" s="44">
        <f t="shared" si="57"/>
        <v>140241.75315319997</v>
      </c>
      <c r="S88" s="44"/>
      <c r="T88" s="44">
        <f t="shared" si="58"/>
        <v>140241.75315319997</v>
      </c>
      <c r="U88" s="44"/>
      <c r="V88" s="44">
        <f t="shared" si="59"/>
        <v>140241.75315319997</v>
      </c>
      <c r="W88" s="87">
        <f>V88/$S$14*100</f>
        <v>16.467650190947904</v>
      </c>
    </row>
    <row r="89" spans="2:23" ht="15" customHeight="1">
      <c r="B89" s="109" t="s">
        <v>135</v>
      </c>
      <c r="C89" s="44">
        <f t="shared" si="55"/>
        <v>98668.475294</v>
      </c>
      <c r="D89" s="44">
        <f aca="true" t="shared" si="73" ref="D89:P89">D109+D189+D209+D309+D329</f>
        <v>40385.60058399999</v>
      </c>
      <c r="E89" s="44">
        <f t="shared" si="73"/>
        <v>0</v>
      </c>
      <c r="F89" s="44">
        <f t="shared" si="73"/>
        <v>0</v>
      </c>
      <c r="G89" s="44">
        <f t="shared" si="73"/>
        <v>2777.508284</v>
      </c>
      <c r="H89" s="44">
        <f t="shared" si="73"/>
        <v>0</v>
      </c>
      <c r="I89" s="44">
        <f t="shared" si="73"/>
        <v>0</v>
      </c>
      <c r="J89" s="44">
        <f t="shared" si="73"/>
        <v>0</v>
      </c>
      <c r="K89" s="44">
        <f t="shared" si="73"/>
        <v>0</v>
      </c>
      <c r="L89" s="44">
        <f t="shared" si="73"/>
        <v>678.4150000000002</v>
      </c>
      <c r="M89" s="44">
        <f t="shared" si="73"/>
        <v>0</v>
      </c>
      <c r="N89" s="44">
        <f t="shared" si="73"/>
        <v>0</v>
      </c>
      <c r="O89" s="44">
        <f t="shared" si="73"/>
        <v>0</v>
      </c>
      <c r="P89" s="44">
        <f t="shared" si="73"/>
        <v>0</v>
      </c>
      <c r="Q89" s="44"/>
      <c r="R89" s="44">
        <f>SUM(C89:O89)</f>
        <v>142509.99916200002</v>
      </c>
      <c r="S89" s="44"/>
      <c r="T89" s="44">
        <f>R89+S89</f>
        <v>142509.99916200002</v>
      </c>
      <c r="U89" s="44"/>
      <c r="V89" s="44">
        <f>T89+U89</f>
        <v>142509.99916200002</v>
      </c>
      <c r="W89" s="87">
        <f>V89/$S$15*100</f>
        <v>14.859363042258316</v>
      </c>
    </row>
    <row r="90" spans="2:23" ht="15" customHeight="1">
      <c r="B90" s="109" t="s">
        <v>143</v>
      </c>
      <c r="C90" s="44">
        <f t="shared" si="55"/>
        <v>106296.15469400001</v>
      </c>
      <c r="D90" s="44">
        <f aca="true" t="shared" si="74" ref="D90:P90">D110+D190+D210+D310+D330</f>
        <v>48033.807449</v>
      </c>
      <c r="E90" s="44">
        <f t="shared" si="74"/>
        <v>0</v>
      </c>
      <c r="F90" s="44">
        <f t="shared" si="74"/>
        <v>0</v>
      </c>
      <c r="G90" s="44">
        <f t="shared" si="74"/>
        <v>3792.602213</v>
      </c>
      <c r="H90" s="44">
        <f t="shared" si="74"/>
        <v>0</v>
      </c>
      <c r="I90" s="44">
        <f t="shared" si="74"/>
        <v>0</v>
      </c>
      <c r="J90" s="44">
        <f t="shared" si="74"/>
        <v>0</v>
      </c>
      <c r="K90" s="44">
        <f t="shared" si="74"/>
        <v>0</v>
      </c>
      <c r="L90" s="44">
        <f t="shared" si="74"/>
        <v>-1760.8989799999995</v>
      </c>
      <c r="M90" s="44">
        <f t="shared" si="74"/>
        <v>0</v>
      </c>
      <c r="N90" s="44">
        <f t="shared" si="74"/>
        <v>0</v>
      </c>
      <c r="O90" s="44">
        <f t="shared" si="74"/>
        <v>0</v>
      </c>
      <c r="P90" s="44">
        <f t="shared" si="74"/>
        <v>0</v>
      </c>
      <c r="Q90" s="44"/>
      <c r="R90" s="44">
        <f>SUM(C90:O90)</f>
        <v>156361.66537600002</v>
      </c>
      <c r="S90" s="44"/>
      <c r="T90" s="44">
        <f>R90+S90</f>
        <v>156361.66537600002</v>
      </c>
      <c r="U90" s="44"/>
      <c r="V90" s="44">
        <f>T90+U90</f>
        <v>156361.66537600002</v>
      </c>
      <c r="W90" s="87">
        <f>V90/$S$16*100</f>
        <v>14.698482712358194</v>
      </c>
    </row>
    <row r="91" spans="2:23" ht="15" customHeight="1">
      <c r="B91" s="109" t="s">
        <v>150</v>
      </c>
      <c r="C91" s="44">
        <f t="shared" si="55"/>
        <v>93916.91199900002</v>
      </c>
      <c r="D91" s="44">
        <f aca="true" t="shared" si="75" ref="D91:Q91">D111+D191+D211+D311+D331</f>
        <v>53015.42901</v>
      </c>
      <c r="E91" s="44">
        <f t="shared" si="75"/>
        <v>0</v>
      </c>
      <c r="F91" s="44">
        <f t="shared" si="75"/>
        <v>0</v>
      </c>
      <c r="G91" s="44">
        <f t="shared" si="75"/>
        <v>3511.604535</v>
      </c>
      <c r="H91" s="44">
        <f t="shared" si="75"/>
        <v>0</v>
      </c>
      <c r="I91" s="44">
        <f t="shared" si="75"/>
        <v>0</v>
      </c>
      <c r="J91" s="44">
        <f t="shared" si="75"/>
        <v>0</v>
      </c>
      <c r="K91" s="44">
        <f t="shared" si="75"/>
        <v>0</v>
      </c>
      <c r="L91" s="44">
        <f t="shared" si="75"/>
        <v>832.623276</v>
      </c>
      <c r="M91" s="44">
        <f t="shared" si="75"/>
        <v>0</v>
      </c>
      <c r="N91" s="44">
        <f t="shared" si="75"/>
        <v>0</v>
      </c>
      <c r="O91" s="44">
        <f t="shared" si="75"/>
        <v>0</v>
      </c>
      <c r="P91" s="44">
        <f t="shared" si="75"/>
        <v>0</v>
      </c>
      <c r="Q91" s="44">
        <f t="shared" si="75"/>
        <v>0</v>
      </c>
      <c r="R91" s="44">
        <f>SUM(C91:Q91)</f>
        <v>151276.56882000001</v>
      </c>
      <c r="S91" s="44"/>
      <c r="T91" s="44">
        <f>R91+S91</f>
        <v>151276.56882000001</v>
      </c>
      <c r="U91" s="44"/>
      <c r="V91" s="44">
        <f>T91+U91</f>
        <v>151276.56882000001</v>
      </c>
      <c r="W91" s="87">
        <f>V91/$S$17*100</f>
        <v>14.180664984033736</v>
      </c>
    </row>
    <row r="92" spans="2:23" ht="15" customHeight="1">
      <c r="B92" s="109" t="s">
        <v>159</v>
      </c>
      <c r="C92" s="44">
        <f t="shared" si="55"/>
        <v>122666.39949399998</v>
      </c>
      <c r="D92" s="44">
        <f aca="true" t="shared" si="76" ref="D92:L92">D112+D192+D212+D312+D332</f>
        <v>58852.907701</v>
      </c>
      <c r="E92" s="44">
        <f t="shared" si="76"/>
        <v>0</v>
      </c>
      <c r="F92" s="44">
        <f t="shared" si="76"/>
        <v>0</v>
      </c>
      <c r="G92" s="44">
        <f t="shared" si="76"/>
        <v>3580.007894</v>
      </c>
      <c r="H92" s="44">
        <f t="shared" si="76"/>
        <v>0</v>
      </c>
      <c r="I92" s="44">
        <f t="shared" si="76"/>
        <v>0</v>
      </c>
      <c r="J92" s="44">
        <f t="shared" si="76"/>
        <v>0</v>
      </c>
      <c r="K92" s="44">
        <f t="shared" si="76"/>
        <v>0</v>
      </c>
      <c r="L92" s="44">
        <f t="shared" si="76"/>
        <v>1003.645979</v>
      </c>
      <c r="M92" s="44">
        <f aca="true" t="shared" si="77" ref="M92:Q93">M112+M192+M212+M312+M332</f>
        <v>0</v>
      </c>
      <c r="N92" s="44">
        <f t="shared" si="77"/>
        <v>0</v>
      </c>
      <c r="O92" s="44">
        <f t="shared" si="77"/>
        <v>0</v>
      </c>
      <c r="P92" s="44">
        <f t="shared" si="77"/>
        <v>0</v>
      </c>
      <c r="Q92" s="44">
        <f t="shared" si="77"/>
        <v>0</v>
      </c>
      <c r="R92" s="44">
        <f>SUM(C92:Q92)</f>
        <v>186102.96106799998</v>
      </c>
      <c r="S92" s="44"/>
      <c r="T92" s="44">
        <f>R92+S92</f>
        <v>186102.96106799998</v>
      </c>
      <c r="U92" s="44"/>
      <c r="V92" s="44">
        <f>T92+U92</f>
        <v>186102.96106799998</v>
      </c>
      <c r="W92" s="87">
        <f>V92/$S$18*100</f>
        <v>15.650875238186382</v>
      </c>
    </row>
    <row r="93" spans="2:23" ht="15" customHeight="1">
      <c r="B93" s="13" t="s">
        <v>164</v>
      </c>
      <c r="C93" s="44">
        <f t="shared" si="55"/>
        <v>159619.015917</v>
      </c>
      <c r="D93" s="44">
        <f aca="true" t="shared" si="78" ref="D93:L93">D113+D193+D213+D313+D333</f>
        <v>66110.22827800001</v>
      </c>
      <c r="E93" s="44">
        <f t="shared" si="78"/>
        <v>0</v>
      </c>
      <c r="F93" s="44">
        <f t="shared" si="78"/>
        <v>0</v>
      </c>
      <c r="G93" s="44">
        <f t="shared" si="78"/>
        <v>3732.273601</v>
      </c>
      <c r="H93" s="44">
        <f t="shared" si="78"/>
        <v>0</v>
      </c>
      <c r="I93" s="44">
        <f t="shared" si="78"/>
        <v>0</v>
      </c>
      <c r="J93" s="44">
        <f t="shared" si="78"/>
        <v>0</v>
      </c>
      <c r="K93" s="44">
        <f t="shared" si="78"/>
        <v>0</v>
      </c>
      <c r="L93" s="44">
        <f t="shared" si="78"/>
        <v>1000.161756</v>
      </c>
      <c r="M93" s="44">
        <f t="shared" si="77"/>
        <v>0</v>
      </c>
      <c r="N93" s="44">
        <f t="shared" si="77"/>
        <v>0</v>
      </c>
      <c r="O93" s="44">
        <f t="shared" si="77"/>
        <v>0</v>
      </c>
      <c r="P93" s="44">
        <f t="shared" si="77"/>
        <v>0</v>
      </c>
      <c r="Q93" s="44">
        <f t="shared" si="77"/>
        <v>0</v>
      </c>
      <c r="R93" s="44">
        <f>SUM(C93:Q93)</f>
        <v>230461.67955200002</v>
      </c>
      <c r="S93" s="44"/>
      <c r="T93" s="44">
        <f>R93+S93</f>
        <v>230461.67955200002</v>
      </c>
      <c r="U93" s="44"/>
      <c r="V93" s="44">
        <f>T93+U93</f>
        <v>230461.67955200002</v>
      </c>
      <c r="W93" s="87">
        <f>V93/$S$19*100</f>
        <v>16.347305395670926</v>
      </c>
    </row>
    <row r="94" spans="2:23" ht="15" customHeight="1">
      <c r="B94" s="107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5"/>
    </row>
    <row r="95" spans="1:23" ht="15" customHeight="1">
      <c r="A95" s="71" t="s">
        <v>115</v>
      </c>
      <c r="B95" s="13" t="s">
        <v>17</v>
      </c>
      <c r="C95" s="44">
        <f aca="true" t="shared" si="79" ref="C95:C113">C115+C135+C155</f>
        <v>10182.1352475</v>
      </c>
      <c r="D95" s="44">
        <f aca="true" t="shared" si="80" ref="D95:P95">D115+D135+D155</f>
        <v>4444.0661</v>
      </c>
      <c r="E95" s="44">
        <f t="shared" si="80"/>
        <v>0</v>
      </c>
      <c r="F95" s="44">
        <f t="shared" si="80"/>
        <v>0</v>
      </c>
      <c r="G95" s="44">
        <f t="shared" si="80"/>
        <v>0</v>
      </c>
      <c r="H95" s="44">
        <f t="shared" si="80"/>
        <v>0</v>
      </c>
      <c r="I95" s="44">
        <f t="shared" si="80"/>
        <v>0</v>
      </c>
      <c r="J95" s="44">
        <f t="shared" si="80"/>
        <v>0</v>
      </c>
      <c r="K95" s="44">
        <f t="shared" si="80"/>
        <v>0</v>
      </c>
      <c r="L95" s="44">
        <f t="shared" si="80"/>
        <v>0</v>
      </c>
      <c r="M95" s="44">
        <f t="shared" si="80"/>
        <v>0</v>
      </c>
      <c r="N95" s="44">
        <f t="shared" si="80"/>
        <v>0</v>
      </c>
      <c r="O95" s="44">
        <f t="shared" si="80"/>
        <v>0</v>
      </c>
      <c r="P95" s="44">
        <f t="shared" si="80"/>
        <v>0</v>
      </c>
      <c r="Q95" s="44"/>
      <c r="R95" s="44">
        <f aca="true" t="shared" si="81" ref="R95:R108">SUM(C95:O95)</f>
        <v>14626.2013475</v>
      </c>
      <c r="S95" s="45"/>
      <c r="T95" s="44">
        <f aca="true" t="shared" si="82" ref="T95:T108">R95+S95</f>
        <v>14626.2013475</v>
      </c>
      <c r="U95" s="45"/>
      <c r="V95" s="44">
        <f aca="true" t="shared" si="83" ref="V95:V108">T95+U95</f>
        <v>14626.2013475</v>
      </c>
      <c r="W95" s="20">
        <f>V95/$S$1*100</f>
        <v>5.977482923172053</v>
      </c>
    </row>
    <row r="96" spans="1:23" ht="15" customHeight="1">
      <c r="A96" s="63" t="s">
        <v>114</v>
      </c>
      <c r="B96" s="13" t="s">
        <v>18</v>
      </c>
      <c r="C96" s="44">
        <f t="shared" si="79"/>
        <v>9352.2</v>
      </c>
      <c r="D96" s="44">
        <f aca="true" t="shared" si="84" ref="D96:P96">D116+D136+D156</f>
        <v>5254.6</v>
      </c>
      <c r="E96" s="44">
        <f t="shared" si="84"/>
        <v>0</v>
      </c>
      <c r="F96" s="44">
        <f t="shared" si="84"/>
        <v>0</v>
      </c>
      <c r="G96" s="44">
        <f t="shared" si="84"/>
        <v>0</v>
      </c>
      <c r="H96" s="44">
        <f t="shared" si="84"/>
        <v>0</v>
      </c>
      <c r="I96" s="44">
        <f t="shared" si="84"/>
        <v>0</v>
      </c>
      <c r="J96" s="44">
        <f t="shared" si="84"/>
        <v>0</v>
      </c>
      <c r="K96" s="44">
        <f t="shared" si="84"/>
        <v>0</v>
      </c>
      <c r="L96" s="44">
        <f t="shared" si="84"/>
        <v>0</v>
      </c>
      <c r="M96" s="44">
        <f t="shared" si="84"/>
        <v>0</v>
      </c>
      <c r="N96" s="44">
        <f t="shared" si="84"/>
        <v>0</v>
      </c>
      <c r="O96" s="44">
        <f t="shared" si="84"/>
        <v>0</v>
      </c>
      <c r="P96" s="44">
        <f t="shared" si="84"/>
        <v>0</v>
      </c>
      <c r="Q96" s="44"/>
      <c r="R96" s="44">
        <f t="shared" si="81"/>
        <v>14606.800000000001</v>
      </c>
      <c r="S96" s="45"/>
      <c r="T96" s="44">
        <f t="shared" si="82"/>
        <v>14606.800000000001</v>
      </c>
      <c r="U96" s="45"/>
      <c r="V96" s="44">
        <f t="shared" si="83"/>
        <v>14606.800000000001</v>
      </c>
      <c r="W96" s="20">
        <f>V96/$S$2*100</f>
        <v>5.091927509369492</v>
      </c>
    </row>
    <row r="97" spans="1:23" ht="15" customHeight="1">
      <c r="A97" s="63"/>
      <c r="B97" s="13" t="s">
        <v>68</v>
      </c>
      <c r="C97" s="44">
        <f t="shared" si="79"/>
        <v>11488.84</v>
      </c>
      <c r="D97" s="44">
        <f aca="true" t="shared" si="85" ref="D97:P97">D117+D137+D157</f>
        <v>7616.38</v>
      </c>
      <c r="E97" s="44">
        <f t="shared" si="85"/>
        <v>0</v>
      </c>
      <c r="F97" s="44">
        <f t="shared" si="85"/>
        <v>0</v>
      </c>
      <c r="G97" s="44">
        <f t="shared" si="85"/>
        <v>0</v>
      </c>
      <c r="H97" s="44">
        <f t="shared" si="85"/>
        <v>0</v>
      </c>
      <c r="I97" s="44">
        <f t="shared" si="85"/>
        <v>0</v>
      </c>
      <c r="J97" s="44">
        <f t="shared" si="85"/>
        <v>0</v>
      </c>
      <c r="K97" s="44">
        <f t="shared" si="85"/>
        <v>0</v>
      </c>
      <c r="L97" s="44">
        <f t="shared" si="85"/>
        <v>0</v>
      </c>
      <c r="M97" s="44">
        <f t="shared" si="85"/>
        <v>0</v>
      </c>
      <c r="N97" s="44">
        <f t="shared" si="85"/>
        <v>0</v>
      </c>
      <c r="O97" s="44">
        <f t="shared" si="85"/>
        <v>0</v>
      </c>
      <c r="P97" s="44">
        <f t="shared" si="85"/>
        <v>0</v>
      </c>
      <c r="Q97" s="44"/>
      <c r="R97" s="44">
        <f t="shared" si="81"/>
        <v>19105.22</v>
      </c>
      <c r="S97" s="45"/>
      <c r="T97" s="44">
        <f t="shared" si="82"/>
        <v>19105.22</v>
      </c>
      <c r="U97" s="45"/>
      <c r="V97" s="44">
        <f t="shared" si="83"/>
        <v>19105.22</v>
      </c>
      <c r="W97" s="20">
        <f>V97/$S$3*100</f>
        <v>5.573892834282387</v>
      </c>
    </row>
    <row r="98" spans="2:23" ht="15" customHeight="1">
      <c r="B98" s="13" t="s">
        <v>69</v>
      </c>
      <c r="C98" s="44">
        <f t="shared" si="79"/>
        <v>14664.6</v>
      </c>
      <c r="D98" s="44">
        <f aca="true" t="shared" si="86" ref="D98:P98">D118+D138+D158</f>
        <v>11654.21</v>
      </c>
      <c r="E98" s="44">
        <f t="shared" si="86"/>
        <v>0</v>
      </c>
      <c r="F98" s="44">
        <f t="shared" si="86"/>
        <v>0</v>
      </c>
      <c r="G98" s="44">
        <f t="shared" si="86"/>
        <v>0</v>
      </c>
      <c r="H98" s="44">
        <f t="shared" si="86"/>
        <v>0</v>
      </c>
      <c r="I98" s="44">
        <f t="shared" si="86"/>
        <v>0</v>
      </c>
      <c r="J98" s="44">
        <f t="shared" si="86"/>
        <v>0</v>
      </c>
      <c r="K98" s="44">
        <f t="shared" si="86"/>
        <v>0</v>
      </c>
      <c r="L98" s="44">
        <f t="shared" si="86"/>
        <v>0</v>
      </c>
      <c r="M98" s="44">
        <f t="shared" si="86"/>
        <v>0</v>
      </c>
      <c r="N98" s="44">
        <f t="shared" si="86"/>
        <v>0</v>
      </c>
      <c r="O98" s="44">
        <f t="shared" si="86"/>
        <v>0</v>
      </c>
      <c r="P98" s="44">
        <f t="shared" si="86"/>
        <v>0</v>
      </c>
      <c r="Q98" s="44"/>
      <c r="R98" s="44">
        <f t="shared" si="81"/>
        <v>26318.809999999998</v>
      </c>
      <c r="S98" s="44"/>
      <c r="T98" s="44">
        <f t="shared" si="82"/>
        <v>26318.809999999998</v>
      </c>
      <c r="U98" s="45"/>
      <c r="V98" s="44">
        <f t="shared" si="83"/>
        <v>26318.809999999998</v>
      </c>
      <c r="W98" s="45">
        <f>V98/$S$4*100</f>
        <v>6.182607529262415</v>
      </c>
    </row>
    <row r="99" spans="2:23" ht="15" customHeight="1">
      <c r="B99" s="13" t="s">
        <v>75</v>
      </c>
      <c r="C99" s="44">
        <f t="shared" si="79"/>
        <v>18578.8</v>
      </c>
      <c r="D99" s="44">
        <f aca="true" t="shared" si="87" ref="D99:P99">D119+D139+D159</f>
        <v>14370.061818181819</v>
      </c>
      <c r="E99" s="44">
        <f t="shared" si="87"/>
        <v>0</v>
      </c>
      <c r="F99" s="44">
        <f t="shared" si="87"/>
        <v>0</v>
      </c>
      <c r="G99" s="44">
        <f t="shared" si="87"/>
        <v>0</v>
      </c>
      <c r="H99" s="44">
        <f t="shared" si="87"/>
        <v>0</v>
      </c>
      <c r="I99" s="44">
        <f t="shared" si="87"/>
        <v>0</v>
      </c>
      <c r="J99" s="44">
        <f t="shared" si="87"/>
        <v>0</v>
      </c>
      <c r="K99" s="44">
        <f t="shared" si="87"/>
        <v>0</v>
      </c>
      <c r="L99" s="44">
        <f t="shared" si="87"/>
        <v>0</v>
      </c>
      <c r="M99" s="44">
        <f t="shared" si="87"/>
        <v>0</v>
      </c>
      <c r="N99" s="44">
        <f t="shared" si="87"/>
        <v>0</v>
      </c>
      <c r="O99" s="44">
        <f t="shared" si="87"/>
        <v>0</v>
      </c>
      <c r="P99" s="44">
        <f t="shared" si="87"/>
        <v>0</v>
      </c>
      <c r="Q99" s="44"/>
      <c r="R99" s="44">
        <f t="shared" si="81"/>
        <v>32948.86181818182</v>
      </c>
      <c r="S99" s="45"/>
      <c r="T99" s="44">
        <f t="shared" si="82"/>
        <v>32948.86181818182</v>
      </c>
      <c r="U99" s="45"/>
      <c r="V99" s="44">
        <f t="shared" si="83"/>
        <v>32948.86181818182</v>
      </c>
      <c r="W99" s="45">
        <f>V99/$S$5*100</f>
        <v>6.103510560120046</v>
      </c>
    </row>
    <row r="100" spans="2:23" ht="15" customHeight="1">
      <c r="B100" s="13" t="s">
        <v>82</v>
      </c>
      <c r="C100" s="44">
        <f t="shared" si="79"/>
        <v>16796.744981999997</v>
      </c>
      <c r="D100" s="44">
        <f aca="true" t="shared" si="88" ref="D100:P100">D120+D140+D160</f>
        <v>15033.194014</v>
      </c>
      <c r="E100" s="44">
        <f t="shared" si="88"/>
        <v>0</v>
      </c>
      <c r="F100" s="44">
        <f t="shared" si="88"/>
        <v>0</v>
      </c>
      <c r="G100" s="44">
        <f t="shared" si="88"/>
        <v>0</v>
      </c>
      <c r="H100" s="44">
        <f t="shared" si="88"/>
        <v>0</v>
      </c>
      <c r="I100" s="44">
        <f t="shared" si="88"/>
        <v>0</v>
      </c>
      <c r="J100" s="44">
        <f t="shared" si="88"/>
        <v>0</v>
      </c>
      <c r="K100" s="44">
        <f t="shared" si="88"/>
        <v>0</v>
      </c>
      <c r="L100" s="44">
        <f t="shared" si="88"/>
        <v>0</v>
      </c>
      <c r="M100" s="44">
        <f t="shared" si="88"/>
        <v>0</v>
      </c>
      <c r="N100" s="44">
        <f t="shared" si="88"/>
        <v>0</v>
      </c>
      <c r="O100" s="44">
        <f t="shared" si="88"/>
        <v>0</v>
      </c>
      <c r="P100" s="44">
        <f t="shared" si="88"/>
        <v>0</v>
      </c>
      <c r="Q100" s="44"/>
      <c r="R100" s="44">
        <f t="shared" si="81"/>
        <v>31829.938995999997</v>
      </c>
      <c r="S100" s="45"/>
      <c r="T100" s="44">
        <f t="shared" si="82"/>
        <v>31829.938995999997</v>
      </c>
      <c r="U100" s="45"/>
      <c r="V100" s="44">
        <f t="shared" si="83"/>
        <v>31829.938995999997</v>
      </c>
      <c r="W100" s="45">
        <f>V100/$S$6*100</f>
        <v>5.99553112558731</v>
      </c>
    </row>
    <row r="101" spans="2:23" ht="15" customHeight="1">
      <c r="B101" s="13" t="s">
        <v>84</v>
      </c>
      <c r="C101" s="44">
        <f t="shared" si="79"/>
        <v>14460.121683000001</v>
      </c>
      <c r="D101" s="44">
        <f aca="true" t="shared" si="89" ref="D101:P101">D121+D141+D161</f>
        <v>14465.985068</v>
      </c>
      <c r="E101" s="44">
        <f t="shared" si="89"/>
        <v>0</v>
      </c>
      <c r="F101" s="44">
        <f t="shared" si="89"/>
        <v>0</v>
      </c>
      <c r="G101" s="44">
        <f t="shared" si="89"/>
        <v>0</v>
      </c>
      <c r="H101" s="44">
        <f t="shared" si="89"/>
        <v>0</v>
      </c>
      <c r="I101" s="44">
        <f t="shared" si="89"/>
        <v>0</v>
      </c>
      <c r="J101" s="44">
        <f t="shared" si="89"/>
        <v>0</v>
      </c>
      <c r="K101" s="44">
        <f t="shared" si="89"/>
        <v>0</v>
      </c>
      <c r="L101" s="44">
        <f t="shared" si="89"/>
        <v>0</v>
      </c>
      <c r="M101" s="44">
        <f t="shared" si="89"/>
        <v>0</v>
      </c>
      <c r="N101" s="44">
        <f t="shared" si="89"/>
        <v>0</v>
      </c>
      <c r="O101" s="44">
        <f t="shared" si="89"/>
        <v>0</v>
      </c>
      <c r="P101" s="44">
        <f t="shared" si="89"/>
        <v>0</v>
      </c>
      <c r="Q101" s="44"/>
      <c r="R101" s="44">
        <f t="shared" si="81"/>
        <v>28926.106751</v>
      </c>
      <c r="S101" s="45"/>
      <c r="T101" s="44">
        <f t="shared" si="82"/>
        <v>28926.106751</v>
      </c>
      <c r="U101" s="45"/>
      <c r="V101" s="44">
        <f t="shared" si="83"/>
        <v>28926.106751</v>
      </c>
      <c r="W101" s="45">
        <f>V101/$S$7*100</f>
        <v>5.3533524864052255</v>
      </c>
    </row>
    <row r="102" spans="2:23" ht="15" customHeight="1">
      <c r="B102" s="13" t="s">
        <v>85</v>
      </c>
      <c r="C102" s="44">
        <f t="shared" si="79"/>
        <v>15604.146088</v>
      </c>
      <c r="D102" s="44">
        <f aca="true" t="shared" si="90" ref="D102:P102">D122+D142+D162</f>
        <v>14502.390236000001</v>
      </c>
      <c r="E102" s="44">
        <f t="shared" si="90"/>
        <v>0</v>
      </c>
      <c r="F102" s="44">
        <f t="shared" si="90"/>
        <v>0</v>
      </c>
      <c r="G102" s="44">
        <f t="shared" si="90"/>
        <v>0</v>
      </c>
      <c r="H102" s="44">
        <f t="shared" si="90"/>
        <v>0</v>
      </c>
      <c r="I102" s="44">
        <f t="shared" si="90"/>
        <v>0</v>
      </c>
      <c r="J102" s="44">
        <f t="shared" si="90"/>
        <v>0</v>
      </c>
      <c r="K102" s="44">
        <f t="shared" si="90"/>
        <v>0</v>
      </c>
      <c r="L102" s="44">
        <f t="shared" si="90"/>
        <v>0</v>
      </c>
      <c r="M102" s="44">
        <f t="shared" si="90"/>
        <v>0</v>
      </c>
      <c r="N102" s="44">
        <f t="shared" si="90"/>
        <v>0</v>
      </c>
      <c r="O102" s="44">
        <f t="shared" si="90"/>
        <v>0</v>
      </c>
      <c r="P102" s="44">
        <f t="shared" si="90"/>
        <v>0</v>
      </c>
      <c r="Q102" s="44"/>
      <c r="R102" s="44">
        <f t="shared" si="81"/>
        <v>30106.536324</v>
      </c>
      <c r="S102" s="44"/>
      <c r="T102" s="44">
        <f t="shared" si="82"/>
        <v>30106.536324</v>
      </c>
      <c r="U102" s="44"/>
      <c r="V102" s="44">
        <f t="shared" si="83"/>
        <v>30106.536324</v>
      </c>
      <c r="W102" s="45">
        <f>V102/$S$8*100</f>
        <v>5.127106118783733</v>
      </c>
    </row>
    <row r="103" spans="2:23" ht="15" customHeight="1">
      <c r="B103" s="109" t="s">
        <v>89</v>
      </c>
      <c r="C103" s="44">
        <f t="shared" si="79"/>
        <v>18685.892810999998</v>
      </c>
      <c r="D103" s="44">
        <f aca="true" t="shared" si="91" ref="D103:P103">D123+D143+D163</f>
        <v>14096.989147</v>
      </c>
      <c r="E103" s="44">
        <f t="shared" si="91"/>
        <v>0</v>
      </c>
      <c r="F103" s="44">
        <f t="shared" si="91"/>
        <v>0</v>
      </c>
      <c r="G103" s="44">
        <f t="shared" si="91"/>
        <v>0</v>
      </c>
      <c r="H103" s="44">
        <f t="shared" si="91"/>
        <v>0</v>
      </c>
      <c r="I103" s="44">
        <f t="shared" si="91"/>
        <v>0</v>
      </c>
      <c r="J103" s="44">
        <f t="shared" si="91"/>
        <v>0</v>
      </c>
      <c r="K103" s="44">
        <f t="shared" si="91"/>
        <v>0</v>
      </c>
      <c r="L103" s="44">
        <f t="shared" si="91"/>
        <v>0</v>
      </c>
      <c r="M103" s="44">
        <f t="shared" si="91"/>
        <v>0</v>
      </c>
      <c r="N103" s="44">
        <f t="shared" si="91"/>
        <v>0</v>
      </c>
      <c r="O103" s="44">
        <f t="shared" si="91"/>
        <v>0</v>
      </c>
      <c r="P103" s="44">
        <f t="shared" si="91"/>
        <v>0</v>
      </c>
      <c r="Q103" s="44"/>
      <c r="R103" s="44">
        <f t="shared" si="81"/>
        <v>32782.881958</v>
      </c>
      <c r="S103" s="44"/>
      <c r="T103" s="44">
        <f t="shared" si="82"/>
        <v>32782.881958</v>
      </c>
      <c r="U103" s="44"/>
      <c r="V103" s="44">
        <f t="shared" si="83"/>
        <v>32782.881958</v>
      </c>
      <c r="W103" s="45">
        <f>V103/$S$9*100</f>
        <v>5.276763815399037</v>
      </c>
    </row>
    <row r="104" spans="2:23" ht="15" customHeight="1">
      <c r="B104" s="109" t="s">
        <v>91</v>
      </c>
      <c r="C104" s="44">
        <f t="shared" si="79"/>
        <v>20040.8611659999</v>
      </c>
      <c r="D104" s="44">
        <f aca="true" t="shared" si="92" ref="D104:P104">D124+D144+D164</f>
        <v>14885.882826000001</v>
      </c>
      <c r="E104" s="44">
        <f t="shared" si="92"/>
        <v>0</v>
      </c>
      <c r="F104" s="44">
        <f t="shared" si="92"/>
        <v>0</v>
      </c>
      <c r="G104" s="44">
        <f t="shared" si="92"/>
        <v>0</v>
      </c>
      <c r="H104" s="44">
        <f t="shared" si="92"/>
        <v>0</v>
      </c>
      <c r="I104" s="44">
        <f t="shared" si="92"/>
        <v>0</v>
      </c>
      <c r="J104" s="44">
        <f t="shared" si="92"/>
        <v>0</v>
      </c>
      <c r="K104" s="44">
        <f t="shared" si="92"/>
        <v>0</v>
      </c>
      <c r="L104" s="44">
        <f t="shared" si="92"/>
        <v>0</v>
      </c>
      <c r="M104" s="44">
        <f t="shared" si="92"/>
        <v>0</v>
      </c>
      <c r="N104" s="44">
        <f t="shared" si="92"/>
        <v>0</v>
      </c>
      <c r="O104" s="44">
        <f t="shared" si="92"/>
        <v>0</v>
      </c>
      <c r="P104" s="44">
        <f t="shared" si="92"/>
        <v>0</v>
      </c>
      <c r="Q104" s="44"/>
      <c r="R104" s="44">
        <f t="shared" si="81"/>
        <v>34926.7439919999</v>
      </c>
      <c r="S104" s="44"/>
      <c r="T104" s="44">
        <f t="shared" si="82"/>
        <v>34926.7439919999</v>
      </c>
      <c r="U104" s="44"/>
      <c r="V104" s="44">
        <f t="shared" si="83"/>
        <v>34926.7439919999</v>
      </c>
      <c r="W104" s="45">
        <f>V104/$S$10*100</f>
        <v>5.5298580788656775</v>
      </c>
    </row>
    <row r="105" spans="2:23" ht="15" customHeight="1">
      <c r="B105" s="109" t="s">
        <v>93</v>
      </c>
      <c r="C105" s="44">
        <f t="shared" si="79"/>
        <v>22014.829825999997</v>
      </c>
      <c r="D105" s="44">
        <f aca="true" t="shared" si="93" ref="D105:P105">D125+D145+D165</f>
        <v>15361.326224</v>
      </c>
      <c r="E105" s="44">
        <f t="shared" si="93"/>
        <v>0</v>
      </c>
      <c r="F105" s="44">
        <f t="shared" si="93"/>
        <v>0</v>
      </c>
      <c r="G105" s="44">
        <f t="shared" si="93"/>
        <v>0</v>
      </c>
      <c r="H105" s="44">
        <f t="shared" si="93"/>
        <v>0</v>
      </c>
      <c r="I105" s="44">
        <f t="shared" si="93"/>
        <v>0</v>
      </c>
      <c r="J105" s="44">
        <f t="shared" si="93"/>
        <v>0</v>
      </c>
      <c r="K105" s="44">
        <f t="shared" si="93"/>
        <v>0</v>
      </c>
      <c r="L105" s="44">
        <f t="shared" si="93"/>
        <v>0</v>
      </c>
      <c r="M105" s="44">
        <f t="shared" si="93"/>
        <v>0</v>
      </c>
      <c r="N105" s="44">
        <f t="shared" si="93"/>
        <v>0</v>
      </c>
      <c r="O105" s="44">
        <f t="shared" si="93"/>
        <v>0</v>
      </c>
      <c r="P105" s="44">
        <f t="shared" si="93"/>
        <v>0</v>
      </c>
      <c r="Q105" s="44"/>
      <c r="R105" s="44">
        <f t="shared" si="81"/>
        <v>37376.15605</v>
      </c>
      <c r="S105" s="44"/>
      <c r="T105" s="44">
        <f t="shared" si="82"/>
        <v>37376.15605</v>
      </c>
      <c r="U105" s="44"/>
      <c r="V105" s="44">
        <f t="shared" si="83"/>
        <v>37376.15605</v>
      </c>
      <c r="W105" s="45">
        <f>V105/$S$11*100</f>
        <v>5.587901748364869</v>
      </c>
    </row>
    <row r="106" spans="2:23" ht="15" customHeight="1">
      <c r="B106" s="109" t="s">
        <v>95</v>
      </c>
      <c r="C106" s="44">
        <f t="shared" si="79"/>
        <v>24614.859188000002</v>
      </c>
      <c r="D106" s="44">
        <f aca="true" t="shared" si="94" ref="D106:P106">D126+D146+D166</f>
        <v>17476.062468</v>
      </c>
      <c r="E106" s="44">
        <f t="shared" si="94"/>
        <v>0</v>
      </c>
      <c r="F106" s="44">
        <f t="shared" si="94"/>
        <v>0</v>
      </c>
      <c r="G106" s="44">
        <f t="shared" si="94"/>
        <v>0</v>
      </c>
      <c r="H106" s="44">
        <f t="shared" si="94"/>
        <v>0</v>
      </c>
      <c r="I106" s="44">
        <f t="shared" si="94"/>
        <v>0</v>
      </c>
      <c r="J106" s="44">
        <f t="shared" si="94"/>
        <v>0</v>
      </c>
      <c r="K106" s="44">
        <f t="shared" si="94"/>
        <v>0</v>
      </c>
      <c r="L106" s="44">
        <f t="shared" si="94"/>
        <v>0</v>
      </c>
      <c r="M106" s="44">
        <f t="shared" si="94"/>
        <v>0</v>
      </c>
      <c r="N106" s="44">
        <f t="shared" si="94"/>
        <v>0</v>
      </c>
      <c r="O106" s="44">
        <f t="shared" si="94"/>
        <v>0</v>
      </c>
      <c r="P106" s="44">
        <f t="shared" si="94"/>
        <v>0</v>
      </c>
      <c r="Q106" s="44"/>
      <c r="R106" s="44">
        <f t="shared" si="81"/>
        <v>42090.921656000006</v>
      </c>
      <c r="S106" s="44"/>
      <c r="T106" s="44">
        <f t="shared" si="82"/>
        <v>42090.921656000006</v>
      </c>
      <c r="U106" s="44"/>
      <c r="V106" s="44">
        <f t="shared" si="83"/>
        <v>42090.921656000006</v>
      </c>
      <c r="W106" s="45">
        <f>V106/$S$12*100</f>
        <v>5.907136300992669</v>
      </c>
    </row>
    <row r="107" spans="2:23" ht="15" customHeight="1">
      <c r="B107" s="109" t="s">
        <v>101</v>
      </c>
      <c r="C107" s="44">
        <f t="shared" si="79"/>
        <v>26473.305</v>
      </c>
      <c r="D107" s="44">
        <f aca="true" t="shared" si="95" ref="D107:P107">D127+D147+D167</f>
        <v>18308.309999999998</v>
      </c>
      <c r="E107" s="44">
        <f t="shared" si="95"/>
        <v>0</v>
      </c>
      <c r="F107" s="44">
        <f t="shared" si="95"/>
        <v>0</v>
      </c>
      <c r="G107" s="44">
        <f t="shared" si="95"/>
        <v>0</v>
      </c>
      <c r="H107" s="44">
        <f t="shared" si="95"/>
        <v>0</v>
      </c>
      <c r="I107" s="44">
        <f t="shared" si="95"/>
        <v>0</v>
      </c>
      <c r="J107" s="44">
        <f t="shared" si="95"/>
        <v>0</v>
      </c>
      <c r="K107" s="44">
        <f t="shared" si="95"/>
        <v>0</v>
      </c>
      <c r="L107" s="44">
        <f t="shared" si="95"/>
        <v>0</v>
      </c>
      <c r="M107" s="44">
        <f t="shared" si="95"/>
        <v>0</v>
      </c>
      <c r="N107" s="44">
        <f t="shared" si="95"/>
        <v>0</v>
      </c>
      <c r="O107" s="44">
        <f t="shared" si="95"/>
        <v>0</v>
      </c>
      <c r="P107" s="44">
        <f t="shared" si="95"/>
        <v>0</v>
      </c>
      <c r="Q107" s="44"/>
      <c r="R107" s="44">
        <f t="shared" si="81"/>
        <v>44781.615</v>
      </c>
      <c r="S107" s="44"/>
      <c r="T107" s="44">
        <f t="shared" si="82"/>
        <v>44781.615</v>
      </c>
      <c r="U107" s="44"/>
      <c r="V107" s="44">
        <f t="shared" si="83"/>
        <v>44781.615</v>
      </c>
      <c r="W107" s="45">
        <f>V107/$S$13*100</f>
        <v>5.954080379047711</v>
      </c>
    </row>
    <row r="108" spans="2:23" ht="15" customHeight="1">
      <c r="B108" s="109" t="s">
        <v>106</v>
      </c>
      <c r="C108" s="44">
        <f t="shared" si="79"/>
        <v>26431.294452999995</v>
      </c>
      <c r="D108" s="44">
        <f aca="true" t="shared" si="96" ref="D108:P108">D128+D148+D168</f>
        <v>20469.3388672</v>
      </c>
      <c r="E108" s="44">
        <f t="shared" si="96"/>
        <v>0</v>
      </c>
      <c r="F108" s="44">
        <f t="shared" si="96"/>
        <v>0</v>
      </c>
      <c r="G108" s="44">
        <f t="shared" si="96"/>
        <v>0</v>
      </c>
      <c r="H108" s="44">
        <f t="shared" si="96"/>
        <v>0</v>
      </c>
      <c r="I108" s="44">
        <f t="shared" si="96"/>
        <v>0</v>
      </c>
      <c r="J108" s="44">
        <f t="shared" si="96"/>
        <v>0</v>
      </c>
      <c r="K108" s="44">
        <f t="shared" si="96"/>
        <v>0</v>
      </c>
      <c r="L108" s="44">
        <f t="shared" si="96"/>
        <v>0</v>
      </c>
      <c r="M108" s="44">
        <f t="shared" si="96"/>
        <v>0</v>
      </c>
      <c r="N108" s="44">
        <f t="shared" si="96"/>
        <v>0</v>
      </c>
      <c r="O108" s="44">
        <f t="shared" si="96"/>
        <v>0</v>
      </c>
      <c r="P108" s="44">
        <f t="shared" si="96"/>
        <v>0</v>
      </c>
      <c r="Q108" s="44"/>
      <c r="R108" s="44">
        <f t="shared" si="81"/>
        <v>46900.633320199995</v>
      </c>
      <c r="S108" s="44"/>
      <c r="T108" s="44">
        <f t="shared" si="82"/>
        <v>46900.633320199995</v>
      </c>
      <c r="U108" s="44"/>
      <c r="V108" s="44">
        <f t="shared" si="83"/>
        <v>46900.633320199995</v>
      </c>
      <c r="W108" s="87">
        <f>V108/$S$14*100</f>
        <v>5.507227383326149</v>
      </c>
    </row>
    <row r="109" spans="2:23" ht="15" customHeight="1">
      <c r="B109" s="109" t="s">
        <v>135</v>
      </c>
      <c r="C109" s="44">
        <f t="shared" si="79"/>
        <v>23834.257431</v>
      </c>
      <c r="D109" s="44">
        <f>D129+D149+D169</f>
        <v>17671.882761999997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>
        <f>SUM(C109:O109)</f>
        <v>41506.140193</v>
      </c>
      <c r="S109" s="44"/>
      <c r="T109" s="44">
        <f>R109+S109</f>
        <v>41506.140193</v>
      </c>
      <c r="U109" s="44"/>
      <c r="V109" s="44">
        <f>T109+U109</f>
        <v>41506.140193</v>
      </c>
      <c r="W109" s="87">
        <f>V109/$S$15*100</f>
        <v>4.327800219194113</v>
      </c>
    </row>
    <row r="110" spans="2:23" ht="15" customHeight="1">
      <c r="B110" s="109" t="s">
        <v>143</v>
      </c>
      <c r="C110" s="44">
        <f t="shared" si="79"/>
        <v>22916.977100999997</v>
      </c>
      <c r="D110" s="44">
        <f>D130+D150+D170</f>
        <v>21734.099613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>
        <f>SUM(C110:O110)</f>
        <v>44651.076713999995</v>
      </c>
      <c r="S110" s="44"/>
      <c r="T110" s="44">
        <f>R110+S110</f>
        <v>44651.076713999995</v>
      </c>
      <c r="U110" s="44"/>
      <c r="V110" s="44">
        <f>T110+U110</f>
        <v>44651.076713999995</v>
      </c>
      <c r="W110" s="87">
        <f>V110/$S$16*100</f>
        <v>4.19734004233524</v>
      </c>
    </row>
    <row r="111" spans="2:23" ht="15" customHeight="1">
      <c r="B111" s="109" t="s">
        <v>150</v>
      </c>
      <c r="C111" s="44">
        <f t="shared" si="79"/>
        <v>19319.693173</v>
      </c>
      <c r="D111" s="44">
        <f>D131+D151+D171</f>
        <v>24156.433963000003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>
        <f>SUM(C111:O111)</f>
        <v>43476.127136</v>
      </c>
      <c r="S111" s="44"/>
      <c r="T111" s="44">
        <f>R111+S111</f>
        <v>43476.127136</v>
      </c>
      <c r="U111" s="44"/>
      <c r="V111" s="44">
        <f>T111+U111</f>
        <v>43476.127136</v>
      </c>
      <c r="W111" s="87">
        <f>V111/$S$17*100</f>
        <v>4.075451991857744</v>
      </c>
    </row>
    <row r="112" spans="2:23" ht="15" customHeight="1">
      <c r="B112" s="109" t="s">
        <v>159</v>
      </c>
      <c r="C112" s="44">
        <f t="shared" si="79"/>
        <v>24970.913105</v>
      </c>
      <c r="D112" s="44">
        <f>D132+D152+D172</f>
        <v>27148.394102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>
        <f>SUM(C112:O112)</f>
        <v>52119.307207</v>
      </c>
      <c r="S112" s="44"/>
      <c r="T112" s="44">
        <f>R112+S112</f>
        <v>52119.307207</v>
      </c>
      <c r="U112" s="44"/>
      <c r="V112" s="44">
        <f>T112+U112</f>
        <v>52119.307207</v>
      </c>
      <c r="W112" s="87">
        <f>V112/$S$18*100</f>
        <v>4.383126253963325</v>
      </c>
    </row>
    <row r="113" spans="2:23" ht="15" customHeight="1">
      <c r="B113" s="13" t="s">
        <v>164</v>
      </c>
      <c r="C113" s="44">
        <f t="shared" si="79"/>
        <v>32269.595372000003</v>
      </c>
      <c r="D113" s="44">
        <f>D133+D153+D173</f>
        <v>32863.990638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>
        <f>SUM(C113:O113)</f>
        <v>65133.586010000006</v>
      </c>
      <c r="S113" s="44"/>
      <c r="T113" s="44">
        <f>R113+S113</f>
        <v>65133.586010000006</v>
      </c>
      <c r="U113" s="44"/>
      <c r="V113" s="44">
        <f>T113+U113</f>
        <v>65133.586010000006</v>
      </c>
      <c r="W113" s="87">
        <f>V113/$S$19*100</f>
        <v>4.62011135252715</v>
      </c>
    </row>
    <row r="114" spans="2:23" ht="15" customHeight="1">
      <c r="B114" s="107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5"/>
    </row>
    <row r="115" spans="1:23" ht="15" customHeight="1">
      <c r="A115" s="72" t="s">
        <v>136</v>
      </c>
      <c r="B115" s="13" t="s">
        <v>17</v>
      </c>
      <c r="C115" s="44">
        <v>6441.5561275</v>
      </c>
      <c r="D115" s="44">
        <v>42.2532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>
        <f aca="true" t="shared" si="97" ref="R115:R128">SUM(C115:O115)</f>
        <v>6483.8093275</v>
      </c>
      <c r="S115" s="45"/>
      <c r="T115" s="44">
        <f aca="true" t="shared" si="98" ref="T115:T126">R115+S115</f>
        <v>6483.8093275</v>
      </c>
      <c r="U115" s="45"/>
      <c r="V115" s="44">
        <f aca="true" t="shared" si="99" ref="V115:V125">T115+U115</f>
        <v>6483.8093275</v>
      </c>
      <c r="W115" s="20">
        <f>V115/$S$1*100</f>
        <v>2.6498240118142147</v>
      </c>
    </row>
    <row r="116" spans="2:23" ht="15" customHeight="1">
      <c r="B116" s="13" t="s">
        <v>18</v>
      </c>
      <c r="C116" s="44">
        <v>6495.3</v>
      </c>
      <c r="D116" s="44">
        <v>38.6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>
        <f t="shared" si="97"/>
        <v>6533.900000000001</v>
      </c>
      <c r="S116" s="45"/>
      <c r="T116" s="44">
        <f t="shared" si="98"/>
        <v>6533.900000000001</v>
      </c>
      <c r="U116" s="45"/>
      <c r="V116" s="44">
        <f t="shared" si="99"/>
        <v>6533.900000000001</v>
      </c>
      <c r="W116" s="20">
        <f>V116/$S$2*100</f>
        <v>2.2777162111803624</v>
      </c>
    </row>
    <row r="117" spans="1:23" ht="15" customHeight="1">
      <c r="A117" s="63"/>
      <c r="B117" s="13" t="s">
        <v>68</v>
      </c>
      <c r="C117" s="44">
        <v>7905.5</v>
      </c>
      <c r="D117" s="44">
        <v>33.54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>
        <f t="shared" si="97"/>
        <v>7939.04</v>
      </c>
      <c r="S117" s="45"/>
      <c r="T117" s="44">
        <f t="shared" si="98"/>
        <v>7939.04</v>
      </c>
      <c r="U117" s="45"/>
      <c r="V117" s="44">
        <f t="shared" si="99"/>
        <v>7939.04</v>
      </c>
      <c r="W117" s="20">
        <f>V117/$S$3*100</f>
        <v>2.316192023283754</v>
      </c>
    </row>
    <row r="118" spans="2:23" ht="15" customHeight="1">
      <c r="B118" s="13" t="s">
        <v>69</v>
      </c>
      <c r="C118" s="45">
        <v>10528.8</v>
      </c>
      <c r="D118" s="45">
        <v>29.46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4">
        <f t="shared" si="97"/>
        <v>10558.259999999998</v>
      </c>
      <c r="S118" s="45"/>
      <c r="T118" s="44">
        <f t="shared" si="98"/>
        <v>10558.259999999998</v>
      </c>
      <c r="U118" s="45"/>
      <c r="V118" s="44">
        <f t="shared" si="99"/>
        <v>10558.259999999998</v>
      </c>
      <c r="W118" s="45">
        <f>V118/$S$4*100</f>
        <v>2.4802632707143744</v>
      </c>
    </row>
    <row r="119" spans="1:23" ht="15" customHeight="1">
      <c r="A119" s="73"/>
      <c r="B119" s="13" t="s">
        <v>75</v>
      </c>
      <c r="C119" s="45">
        <v>13039.9</v>
      </c>
      <c r="D119" s="45">
        <v>19.45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4">
        <f t="shared" si="97"/>
        <v>13059.35</v>
      </c>
      <c r="S119" s="45"/>
      <c r="T119" s="44">
        <f t="shared" si="98"/>
        <v>13059.35</v>
      </c>
      <c r="U119" s="45"/>
      <c r="V119" s="44">
        <f t="shared" si="99"/>
        <v>13059.35</v>
      </c>
      <c r="W119" s="45">
        <f>V119/$S$5*100</f>
        <v>2.4191391215012894</v>
      </c>
    </row>
    <row r="120" spans="1:23" ht="15" customHeight="1">
      <c r="A120" s="73"/>
      <c r="B120" s="13" t="s">
        <v>82</v>
      </c>
      <c r="C120" s="45">
        <v>11869.171</v>
      </c>
      <c r="D120" s="45">
        <v>23.816139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4">
        <f t="shared" si="97"/>
        <v>11892.987139</v>
      </c>
      <c r="S120" s="45"/>
      <c r="T120" s="44">
        <f t="shared" si="98"/>
        <v>11892.987139</v>
      </c>
      <c r="U120" s="45"/>
      <c r="V120" s="44">
        <f t="shared" si="99"/>
        <v>11892.987139</v>
      </c>
      <c r="W120" s="45">
        <f>V120/$S$6*100</f>
        <v>2.2401794290917367</v>
      </c>
    </row>
    <row r="121" spans="1:23" ht="15" customHeight="1">
      <c r="A121" s="73"/>
      <c r="B121" s="13" t="s">
        <v>84</v>
      </c>
      <c r="C121" s="45">
        <v>10090.862068</v>
      </c>
      <c r="D121" s="45">
        <v>24.251291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4">
        <f t="shared" si="97"/>
        <v>10115.113359</v>
      </c>
      <c r="S121" s="45"/>
      <c r="T121" s="44">
        <f t="shared" si="98"/>
        <v>10115.113359</v>
      </c>
      <c r="U121" s="45"/>
      <c r="V121" s="44">
        <f t="shared" si="99"/>
        <v>10115.113359</v>
      </c>
      <c r="W121" s="45">
        <f>V121/$S$7*100</f>
        <v>1.8720032985013222</v>
      </c>
    </row>
    <row r="122" spans="1:23" ht="15" customHeight="1">
      <c r="A122" s="73"/>
      <c r="B122" s="13" t="s">
        <v>85</v>
      </c>
      <c r="C122" s="45">
        <v>10289.201063</v>
      </c>
      <c r="D122" s="45">
        <v>19.900013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4">
        <f t="shared" si="97"/>
        <v>10309.101076</v>
      </c>
      <c r="S122" s="45"/>
      <c r="T122" s="44">
        <f t="shared" si="98"/>
        <v>10309.101076</v>
      </c>
      <c r="U122" s="45"/>
      <c r="V122" s="44">
        <f t="shared" si="99"/>
        <v>10309.101076</v>
      </c>
      <c r="W122" s="45">
        <f>V122/$S$8*100</f>
        <v>1.7556272377897058</v>
      </c>
    </row>
    <row r="123" spans="1:23" ht="15" customHeight="1">
      <c r="A123" s="73"/>
      <c r="B123" s="109" t="s">
        <v>89</v>
      </c>
      <c r="C123" s="45">
        <v>10824.699272</v>
      </c>
      <c r="D123" s="45">
        <v>29.791264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4">
        <f t="shared" si="97"/>
        <v>10854.490536</v>
      </c>
      <c r="S123" s="45"/>
      <c r="T123" s="44">
        <f t="shared" si="98"/>
        <v>10854.490536</v>
      </c>
      <c r="U123" s="45"/>
      <c r="V123" s="44">
        <f t="shared" si="99"/>
        <v>10854.490536</v>
      </c>
      <c r="W123" s="45">
        <f>V123/$S$9*100</f>
        <v>1.7471491056929151</v>
      </c>
    </row>
    <row r="124" spans="1:23" ht="15" customHeight="1">
      <c r="A124" s="73"/>
      <c r="B124" s="109" t="s">
        <v>91</v>
      </c>
      <c r="C124" s="45">
        <v>10893.178742</v>
      </c>
      <c r="D124" s="45">
        <v>32.561305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4">
        <f t="shared" si="97"/>
        <v>10925.740047</v>
      </c>
      <c r="S124" s="45"/>
      <c r="T124" s="44">
        <f t="shared" si="98"/>
        <v>10925.740047</v>
      </c>
      <c r="U124" s="45"/>
      <c r="V124" s="44">
        <f t="shared" si="99"/>
        <v>10925.740047</v>
      </c>
      <c r="W124" s="45">
        <f>V124/$S$10*100</f>
        <v>1.729843236470257</v>
      </c>
    </row>
    <row r="125" spans="1:23" ht="15" customHeight="1">
      <c r="A125" s="73"/>
      <c r="B125" s="109" t="s">
        <v>93</v>
      </c>
      <c r="C125" s="45">
        <v>12190.291004</v>
      </c>
      <c r="D125" s="45">
        <v>47.437083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4">
        <f t="shared" si="97"/>
        <v>12237.728087000001</v>
      </c>
      <c r="S125" s="45"/>
      <c r="T125" s="44">
        <f t="shared" si="98"/>
        <v>12237.728087000001</v>
      </c>
      <c r="U125" s="45"/>
      <c r="V125" s="44">
        <f t="shared" si="99"/>
        <v>12237.728087000001</v>
      </c>
      <c r="W125" s="45">
        <f>V125/$S$11*100</f>
        <v>1.8295948379999656</v>
      </c>
    </row>
    <row r="126" spans="1:23" ht="15" customHeight="1">
      <c r="A126" s="73"/>
      <c r="B126" s="109" t="s">
        <v>95</v>
      </c>
      <c r="C126" s="45">
        <v>13772.654542</v>
      </c>
      <c r="D126" s="45">
        <v>51.61075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4">
        <f t="shared" si="97"/>
        <v>13824.265292</v>
      </c>
      <c r="S126" s="45"/>
      <c r="T126" s="44">
        <f t="shared" si="98"/>
        <v>13824.265292</v>
      </c>
      <c r="U126" s="45"/>
      <c r="V126" s="44">
        <f aca="true" t="shared" si="100" ref="V126:V131">T126+U126</f>
        <v>13824.265292</v>
      </c>
      <c r="W126" s="45">
        <f>V126/$S$12*100</f>
        <v>1.9401290379985165</v>
      </c>
    </row>
    <row r="127" spans="1:23" ht="15" customHeight="1">
      <c r="A127" s="73"/>
      <c r="B127" s="109" t="s">
        <v>101</v>
      </c>
      <c r="C127" s="45">
        <v>15394.665</v>
      </c>
      <c r="D127" s="45">
        <v>47.315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4">
        <f t="shared" si="97"/>
        <v>15441.980000000001</v>
      </c>
      <c r="S127" s="45"/>
      <c r="T127" s="44">
        <f aca="true" t="shared" si="101" ref="T127:T132">R127+S127</f>
        <v>15441.980000000001</v>
      </c>
      <c r="U127" s="45"/>
      <c r="V127" s="44">
        <f t="shared" si="100"/>
        <v>15441.980000000001</v>
      </c>
      <c r="W127" s="45">
        <f>V127/$S$13*100</f>
        <v>2.0531369878385846</v>
      </c>
    </row>
    <row r="128" spans="1:23" ht="15" customHeight="1">
      <c r="A128" s="73"/>
      <c r="B128" s="109" t="s">
        <v>106</v>
      </c>
      <c r="C128" s="45">
        <v>14691.279961</v>
      </c>
      <c r="D128" s="45">
        <v>40.771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4">
        <f t="shared" si="97"/>
        <v>14732.050961</v>
      </c>
      <c r="S128" s="45"/>
      <c r="T128" s="44">
        <f t="shared" si="101"/>
        <v>14732.050961</v>
      </c>
      <c r="U128" s="45"/>
      <c r="V128" s="44">
        <f t="shared" si="100"/>
        <v>14732.050961</v>
      </c>
      <c r="W128" s="87">
        <f>V128/$S$14*100</f>
        <v>1.7298861171248152</v>
      </c>
    </row>
    <row r="129" spans="1:23" ht="15" customHeight="1">
      <c r="A129" s="73"/>
      <c r="B129" s="109" t="s">
        <v>135</v>
      </c>
      <c r="C129" s="45">
        <v>15617.922</v>
      </c>
      <c r="D129" s="45">
        <v>34.588462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4">
        <f>SUM(C129:O129)</f>
        <v>15652.510462</v>
      </c>
      <c r="S129" s="45"/>
      <c r="T129" s="44">
        <f t="shared" si="101"/>
        <v>15652.510462</v>
      </c>
      <c r="U129" s="45"/>
      <c r="V129" s="44">
        <f t="shared" si="100"/>
        <v>15652.510462</v>
      </c>
      <c r="W129" s="87">
        <f>V129/$S$15*100</f>
        <v>1.6320702887185412</v>
      </c>
    </row>
    <row r="130" spans="1:23" ht="15" customHeight="1">
      <c r="A130" s="73"/>
      <c r="B130" s="109" t="s">
        <v>143</v>
      </c>
      <c r="C130" s="45">
        <v>17687.835517</v>
      </c>
      <c r="D130" s="45">
        <v>32.342457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4">
        <f>SUM(C130:O130)</f>
        <v>17720.177974</v>
      </c>
      <c r="S130" s="45"/>
      <c r="T130" s="44">
        <f t="shared" si="101"/>
        <v>17720.177974</v>
      </c>
      <c r="U130" s="45"/>
      <c r="V130" s="44">
        <f t="shared" si="100"/>
        <v>17720.177974</v>
      </c>
      <c r="W130" s="87">
        <f>V130/$S$16*100</f>
        <v>1.6657518259633952</v>
      </c>
    </row>
    <row r="131" spans="1:23" ht="15" customHeight="1">
      <c r="A131" s="73"/>
      <c r="B131" s="109" t="s">
        <v>150</v>
      </c>
      <c r="C131" s="45">
        <v>15966.301328</v>
      </c>
      <c r="D131" s="45">
        <v>21.753211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4">
        <f>SUM(C131:O131)</f>
        <v>15988.054538999999</v>
      </c>
      <c r="S131" s="45"/>
      <c r="T131" s="44">
        <f t="shared" si="101"/>
        <v>15988.054538999999</v>
      </c>
      <c r="U131" s="45"/>
      <c r="V131" s="44">
        <f t="shared" si="100"/>
        <v>15988.054538999999</v>
      </c>
      <c r="W131" s="87">
        <f>V131/$S$17*100</f>
        <v>1.498720171487949</v>
      </c>
    </row>
    <row r="132" spans="1:23" ht="15" customHeight="1">
      <c r="A132" s="73"/>
      <c r="B132" s="109" t="s">
        <v>159</v>
      </c>
      <c r="C132" s="45">
        <v>20001.250623</v>
      </c>
      <c r="D132" s="45">
        <v>43.317101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4">
        <f>SUM(C132:O132)</f>
        <v>20044.567724</v>
      </c>
      <c r="S132" s="45"/>
      <c r="T132" s="44">
        <f t="shared" si="101"/>
        <v>20044.567724</v>
      </c>
      <c r="U132" s="45"/>
      <c r="V132" s="44">
        <f>T132+U132</f>
        <v>20044.567724</v>
      </c>
      <c r="W132" s="87">
        <f>V132/$S$18*100</f>
        <v>1.6857068090231704</v>
      </c>
    </row>
    <row r="133" spans="1:23" ht="15" customHeight="1">
      <c r="A133" s="73"/>
      <c r="B133" s="13" t="s">
        <v>164</v>
      </c>
      <c r="C133" s="45">
        <v>26609.906563</v>
      </c>
      <c r="D133" s="45">
        <v>54.91689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4">
        <f>SUM(C133:O133)</f>
        <v>26664.823453</v>
      </c>
      <c r="S133" s="45"/>
      <c r="T133" s="44">
        <f>R133+S133</f>
        <v>26664.823453</v>
      </c>
      <c r="U133" s="45"/>
      <c r="V133" s="44">
        <f>T133+U133</f>
        <v>26664.823453</v>
      </c>
      <c r="W133" s="87">
        <f>V133/$S$19*100</f>
        <v>1.8914121130905241</v>
      </c>
    </row>
    <row r="134" spans="1:23" ht="15" customHeight="1">
      <c r="A134" s="73"/>
      <c r="B134" s="13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4"/>
      <c r="S134" s="45"/>
      <c r="T134" s="44"/>
      <c r="U134" s="45"/>
      <c r="V134" s="44"/>
      <c r="W134" s="45"/>
    </row>
    <row r="135" spans="1:23" ht="15" customHeight="1">
      <c r="A135" s="72" t="s">
        <v>116</v>
      </c>
      <c r="B135" s="13" t="s">
        <v>17</v>
      </c>
      <c r="C135" s="44">
        <v>2780.8593</v>
      </c>
      <c r="D135" s="44">
        <v>4341.8009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>
        <f aca="true" t="shared" si="102" ref="R135:R148">SUM(C135:O135)</f>
        <v>7122.6602</v>
      </c>
      <c r="S135" s="45"/>
      <c r="T135" s="44">
        <f aca="true" t="shared" si="103" ref="T135:T146">R135+S135</f>
        <v>7122.6602</v>
      </c>
      <c r="U135" s="45"/>
      <c r="V135" s="44">
        <f aca="true" t="shared" si="104" ref="V135:V145">T135+U135</f>
        <v>7122.6602</v>
      </c>
      <c r="W135" s="20">
        <f>V135/$S$1*100</f>
        <v>2.9109116373770223</v>
      </c>
    </row>
    <row r="136" spans="2:23" ht="15" customHeight="1">
      <c r="B136" s="13" t="s">
        <v>18</v>
      </c>
      <c r="C136" s="44">
        <v>1597.8</v>
      </c>
      <c r="D136" s="44">
        <v>5150.5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>
        <f t="shared" si="102"/>
        <v>6748.3</v>
      </c>
      <c r="S136" s="45"/>
      <c r="T136" s="44">
        <f t="shared" si="103"/>
        <v>6748.3</v>
      </c>
      <c r="U136" s="45"/>
      <c r="V136" s="44">
        <f t="shared" si="104"/>
        <v>6748.3</v>
      </c>
      <c r="W136" s="20">
        <f>V136/$S$2*100</f>
        <v>2.3524560075771648</v>
      </c>
    </row>
    <row r="137" spans="1:23" ht="15" customHeight="1">
      <c r="A137" s="63"/>
      <c r="B137" s="13" t="s">
        <v>68</v>
      </c>
      <c r="C137" s="44">
        <v>2203.5</v>
      </c>
      <c r="D137" s="44">
        <v>7560.2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>
        <f t="shared" si="102"/>
        <v>9763.7</v>
      </c>
      <c r="S137" s="45"/>
      <c r="T137" s="44">
        <f t="shared" si="103"/>
        <v>9763.7</v>
      </c>
      <c r="U137" s="45"/>
      <c r="V137" s="44">
        <f t="shared" si="104"/>
        <v>9763.7</v>
      </c>
      <c r="W137" s="20">
        <f>V137/$S$3*100</f>
        <v>2.848531315843678</v>
      </c>
    </row>
    <row r="138" spans="2:23" ht="15" customHeight="1">
      <c r="B138" s="13" t="s">
        <v>69</v>
      </c>
      <c r="C138" s="45">
        <v>2777.1</v>
      </c>
      <c r="D138" s="45">
        <v>11598.05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4">
        <f t="shared" si="102"/>
        <v>14375.15</v>
      </c>
      <c r="S138" s="45"/>
      <c r="T138" s="44">
        <f t="shared" si="103"/>
        <v>14375.15</v>
      </c>
      <c r="U138" s="45"/>
      <c r="V138" s="44">
        <f t="shared" si="104"/>
        <v>14375.15</v>
      </c>
      <c r="W138" s="45">
        <f>V138/$S$4*100</f>
        <v>3.376897003484452</v>
      </c>
    </row>
    <row r="139" spans="1:23" ht="15" customHeight="1">
      <c r="A139" s="73"/>
      <c r="B139" s="13" t="s">
        <v>75</v>
      </c>
      <c r="C139" s="45">
        <v>4171.9</v>
      </c>
      <c r="D139" s="45">
        <v>14328.45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4">
        <f t="shared" si="102"/>
        <v>18500.35</v>
      </c>
      <c r="S139" s="45"/>
      <c r="T139" s="44">
        <f t="shared" si="103"/>
        <v>18500.35</v>
      </c>
      <c r="U139" s="45"/>
      <c r="V139" s="44">
        <f t="shared" si="104"/>
        <v>18500.35</v>
      </c>
      <c r="W139" s="45">
        <f>V139/$S$5*100</f>
        <v>3.427040430531869</v>
      </c>
    </row>
    <row r="140" spans="1:23" ht="15" customHeight="1">
      <c r="A140" s="73"/>
      <c r="B140" s="13" t="s">
        <v>82</v>
      </c>
      <c r="C140" s="45">
        <v>3558.2189819999976</v>
      </c>
      <c r="D140" s="45">
        <v>14993.200196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4">
        <f t="shared" si="102"/>
        <v>18551.419177999996</v>
      </c>
      <c r="S140" s="45"/>
      <c r="T140" s="44">
        <f t="shared" si="103"/>
        <v>18551.419177999996</v>
      </c>
      <c r="U140" s="45"/>
      <c r="V140" s="44">
        <f t="shared" si="104"/>
        <v>18551.419177999996</v>
      </c>
      <c r="W140" s="45">
        <f>V140/$S$6*100</f>
        <v>3.4943708537893783</v>
      </c>
    </row>
    <row r="141" spans="1:23" ht="15" customHeight="1">
      <c r="A141" s="73"/>
      <c r="B141" s="13" t="s">
        <v>84</v>
      </c>
      <c r="C141" s="45">
        <v>3530.9976149999998</v>
      </c>
      <c r="D141" s="45">
        <v>14425.768218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4">
        <f t="shared" si="102"/>
        <v>17956.765832999998</v>
      </c>
      <c r="S141" s="45"/>
      <c r="T141" s="44">
        <f t="shared" si="103"/>
        <v>17956.765832999998</v>
      </c>
      <c r="U141" s="45"/>
      <c r="V141" s="44">
        <f t="shared" si="104"/>
        <v>17956.765832999998</v>
      </c>
      <c r="W141" s="45">
        <f>V141/$S$7*100</f>
        <v>3.3232573552804054</v>
      </c>
    </row>
    <row r="142" spans="1:23" ht="15" customHeight="1">
      <c r="A142" s="73"/>
      <c r="B142" s="13" t="s">
        <v>85</v>
      </c>
      <c r="C142" s="46">
        <v>4607.423069999999</v>
      </c>
      <c r="D142" s="46">
        <v>14468.945501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4">
        <f t="shared" si="102"/>
        <v>19076.368571</v>
      </c>
      <c r="S142" s="45"/>
      <c r="T142" s="44">
        <f t="shared" si="103"/>
        <v>19076.368571</v>
      </c>
      <c r="U142" s="45"/>
      <c r="V142" s="44">
        <f t="shared" si="104"/>
        <v>19076.368571</v>
      </c>
      <c r="W142" s="45">
        <f>V142/$S$8*100</f>
        <v>3.248682112481316</v>
      </c>
    </row>
    <row r="143" spans="1:23" ht="15" customHeight="1">
      <c r="A143" s="73"/>
      <c r="B143" s="109" t="s">
        <v>89</v>
      </c>
      <c r="C143" s="45">
        <v>6901.4698869999975</v>
      </c>
      <c r="D143" s="45">
        <v>14055.209676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4">
        <f t="shared" si="102"/>
        <v>20956.679562999998</v>
      </c>
      <c r="S143" s="45"/>
      <c r="T143" s="44">
        <f t="shared" si="103"/>
        <v>20956.679562999998</v>
      </c>
      <c r="U143" s="45"/>
      <c r="V143" s="44">
        <f t="shared" si="104"/>
        <v>20956.679562999998</v>
      </c>
      <c r="W143" s="45">
        <f>V143/$S$9*100</f>
        <v>3.3732070460011907</v>
      </c>
    </row>
    <row r="144" spans="1:23" ht="15" customHeight="1">
      <c r="A144" s="73"/>
      <c r="B144" s="109" t="s">
        <v>91</v>
      </c>
      <c r="C144" s="45">
        <v>7894.606789999901</v>
      </c>
      <c r="D144" s="45">
        <v>14841.278378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4">
        <f t="shared" si="102"/>
        <v>22735.885167999902</v>
      </c>
      <c r="S144" s="45"/>
      <c r="T144" s="44">
        <f t="shared" si="103"/>
        <v>22735.885167999902</v>
      </c>
      <c r="U144" s="45"/>
      <c r="V144" s="44">
        <f t="shared" si="104"/>
        <v>22735.885167999902</v>
      </c>
      <c r="W144" s="45">
        <f>V144/$S$10*100</f>
        <v>3.599711965857013</v>
      </c>
    </row>
    <row r="145" spans="1:23" ht="15" customHeight="1">
      <c r="A145" s="73"/>
      <c r="B145" s="109" t="s">
        <v>93</v>
      </c>
      <c r="C145" s="45">
        <v>8387.647586</v>
      </c>
      <c r="D145" s="45">
        <v>15304.119477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4">
        <f t="shared" si="102"/>
        <v>23691.767063</v>
      </c>
      <c r="S145" s="45"/>
      <c r="T145" s="44">
        <f t="shared" si="103"/>
        <v>23691.767063</v>
      </c>
      <c r="U145" s="45"/>
      <c r="V145" s="44">
        <f t="shared" si="104"/>
        <v>23691.767063</v>
      </c>
      <c r="W145" s="45">
        <f>V145/$S$11*100</f>
        <v>3.542024664497058</v>
      </c>
    </row>
    <row r="146" spans="1:23" ht="15" customHeight="1">
      <c r="A146" s="73"/>
      <c r="B146" s="109" t="s">
        <v>95</v>
      </c>
      <c r="C146" s="45">
        <v>9226.854368</v>
      </c>
      <c r="D146" s="45">
        <v>17413.248363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4">
        <f t="shared" si="102"/>
        <v>26640.102731</v>
      </c>
      <c r="S146" s="45"/>
      <c r="T146" s="44">
        <f t="shared" si="103"/>
        <v>26640.102731</v>
      </c>
      <c r="U146" s="45"/>
      <c r="V146" s="44">
        <f aca="true" t="shared" si="105" ref="V146:V151">T146+U146</f>
        <v>26640.102731</v>
      </c>
      <c r="W146" s="45">
        <f>V146/$S$12*100</f>
        <v>3.7387330025839813</v>
      </c>
    </row>
    <row r="147" spans="1:23" ht="15" customHeight="1">
      <c r="A147" s="73"/>
      <c r="B147" s="109" t="s">
        <v>101</v>
      </c>
      <c r="C147" s="45">
        <v>9505.339</v>
      </c>
      <c r="D147" s="45">
        <v>18251.018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4">
        <f t="shared" si="102"/>
        <v>27756.357</v>
      </c>
      <c r="S147" s="45"/>
      <c r="T147" s="44">
        <f aca="true" t="shared" si="106" ref="T147:T152">R147+S147</f>
        <v>27756.357</v>
      </c>
      <c r="U147" s="45"/>
      <c r="V147" s="44">
        <f t="shared" si="105"/>
        <v>27756.357</v>
      </c>
      <c r="W147" s="45">
        <f>V147/$S$13*100</f>
        <v>3.6904336881897537</v>
      </c>
    </row>
    <row r="148" spans="1:23" ht="15" customHeight="1">
      <c r="A148" s="73"/>
      <c r="B148" s="109" t="s">
        <v>106</v>
      </c>
      <c r="C148" s="45">
        <v>9727.801999999998</v>
      </c>
      <c r="D148" s="45">
        <v>20415.343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4">
        <f t="shared" si="102"/>
        <v>30143.144999999997</v>
      </c>
      <c r="S148" s="45"/>
      <c r="T148" s="44">
        <f t="shared" si="106"/>
        <v>30143.144999999997</v>
      </c>
      <c r="U148" s="45"/>
      <c r="V148" s="44">
        <f t="shared" si="105"/>
        <v>30143.144999999997</v>
      </c>
      <c r="W148" s="87">
        <f>V148/$S$14*100</f>
        <v>3.5395077168834868</v>
      </c>
    </row>
    <row r="149" spans="1:23" ht="15" customHeight="1">
      <c r="A149" s="73"/>
      <c r="B149" s="109" t="s">
        <v>135</v>
      </c>
      <c r="C149" s="45">
        <v>5055.168430999999</v>
      </c>
      <c r="D149" s="45">
        <v>17623.808907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4">
        <f>SUM(C149:O149)</f>
        <v>22678.977337999997</v>
      </c>
      <c r="S149" s="45"/>
      <c r="T149" s="44">
        <f t="shared" si="106"/>
        <v>22678.977337999997</v>
      </c>
      <c r="U149" s="45"/>
      <c r="V149" s="44">
        <f t="shared" si="105"/>
        <v>22678.977337999997</v>
      </c>
      <c r="W149" s="87">
        <f>V149/$S$15*100</f>
        <v>2.3647123687749625</v>
      </c>
    </row>
    <row r="150" spans="1:23" ht="15" customHeight="1">
      <c r="A150" s="73"/>
      <c r="B150" s="109" t="s">
        <v>143</v>
      </c>
      <c r="C150" s="45">
        <v>1510.1443499999982</v>
      </c>
      <c r="D150" s="45">
        <v>21691.242155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4">
        <f>SUM(C150:O150)</f>
        <v>23201.386505</v>
      </c>
      <c r="S150" s="45"/>
      <c r="T150" s="44">
        <f t="shared" si="106"/>
        <v>23201.386505</v>
      </c>
      <c r="U150" s="45"/>
      <c r="V150" s="44">
        <f t="shared" si="105"/>
        <v>23201.386505</v>
      </c>
      <c r="W150" s="87">
        <f>V150/$S$16*100</f>
        <v>2.1810024703077078</v>
      </c>
    </row>
    <row r="151" spans="1:23" ht="15" customHeight="1">
      <c r="A151" s="73"/>
      <c r="B151" s="109" t="s">
        <v>150</v>
      </c>
      <c r="C151" s="45">
        <v>208.2560079999998</v>
      </c>
      <c r="D151" s="45">
        <v>24125.573792000003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4">
        <f>SUM(C151:O151)</f>
        <v>24333.829800000003</v>
      </c>
      <c r="S151" s="45"/>
      <c r="T151" s="44">
        <f t="shared" si="106"/>
        <v>24333.829800000003</v>
      </c>
      <c r="U151" s="45"/>
      <c r="V151" s="44">
        <f t="shared" si="105"/>
        <v>24333.829800000003</v>
      </c>
      <c r="W151" s="87">
        <f>V151/$S$17*100</f>
        <v>2.2810531126131384</v>
      </c>
    </row>
    <row r="152" spans="1:23" ht="15" customHeight="1">
      <c r="A152" s="73"/>
      <c r="B152" s="109" t="s">
        <v>159</v>
      </c>
      <c r="C152" s="45">
        <v>923.9864820000014</v>
      </c>
      <c r="D152" s="45">
        <v>27093.110568999997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4">
        <f>SUM(C152:O152)</f>
        <v>28017.097050999997</v>
      </c>
      <c r="S152" s="45"/>
      <c r="T152" s="44">
        <f t="shared" si="106"/>
        <v>28017.097050999997</v>
      </c>
      <c r="U152" s="45"/>
      <c r="V152" s="44">
        <f>T152+U152</f>
        <v>28017.097050999997</v>
      </c>
      <c r="W152" s="87">
        <f>V152/$S$18*100</f>
        <v>2.3561800842123106</v>
      </c>
    </row>
    <row r="153" spans="1:23" ht="15" customHeight="1">
      <c r="A153" s="73"/>
      <c r="B153" s="13" t="s">
        <v>164</v>
      </c>
      <c r="C153" s="45">
        <v>910.8070370000019</v>
      </c>
      <c r="D153" s="45">
        <v>32796.824118000004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4">
        <f>SUM(C153:O153)</f>
        <v>33707.631155</v>
      </c>
      <c r="S153" s="45"/>
      <c r="T153" s="44">
        <f>R153+S153</f>
        <v>33707.631155</v>
      </c>
      <c r="U153" s="45"/>
      <c r="V153" s="44">
        <f>T153+U153</f>
        <v>33707.631155</v>
      </c>
      <c r="W153" s="87">
        <f>V153/$S$19*100</f>
        <v>2.390978585796022</v>
      </c>
    </row>
    <row r="154" spans="1:23" ht="15" customHeight="1">
      <c r="A154" s="73"/>
      <c r="B154" s="107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4"/>
      <c r="S154" s="45"/>
      <c r="T154" s="44"/>
      <c r="U154" s="45"/>
      <c r="V154" s="44"/>
      <c r="W154" s="51"/>
    </row>
    <row r="155" spans="1:23" ht="15" customHeight="1">
      <c r="A155" s="71" t="s">
        <v>189</v>
      </c>
      <c r="B155" s="13" t="s">
        <v>17</v>
      </c>
      <c r="C155" s="45">
        <v>959.7198200000003</v>
      </c>
      <c r="D155" s="45">
        <v>60.012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4">
        <f aca="true" t="shared" si="107" ref="R155:R168">SUM(C155:O155)</f>
        <v>1019.7318200000002</v>
      </c>
      <c r="S155" s="45"/>
      <c r="T155" s="44">
        <f aca="true" t="shared" si="108" ref="T155:T166">R155+S155</f>
        <v>1019.7318200000002</v>
      </c>
      <c r="U155" s="45"/>
      <c r="V155" s="44">
        <f aca="true" t="shared" si="109" ref="V155:V165">T155+U155</f>
        <v>1019.7318200000002</v>
      </c>
      <c r="W155" s="20">
        <f>V155/$S$1*100</f>
        <v>0.4167472739808157</v>
      </c>
    </row>
    <row r="156" spans="1:23" ht="15" customHeight="1">
      <c r="A156" s="74" t="s">
        <v>190</v>
      </c>
      <c r="B156" s="13" t="s">
        <v>18</v>
      </c>
      <c r="C156" s="45">
        <v>1259.1</v>
      </c>
      <c r="D156" s="45">
        <v>65.5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4">
        <f t="shared" si="107"/>
        <v>1324.6</v>
      </c>
      <c r="S156" s="45"/>
      <c r="T156" s="44">
        <f t="shared" si="108"/>
        <v>1324.6</v>
      </c>
      <c r="U156" s="45"/>
      <c r="V156" s="44">
        <f t="shared" si="109"/>
        <v>1324.6</v>
      </c>
      <c r="W156" s="20">
        <f>V156/$S$2*100</f>
        <v>0.46175529061196335</v>
      </c>
    </row>
    <row r="157" spans="2:23" ht="15" customHeight="1">
      <c r="B157" s="13" t="s">
        <v>68</v>
      </c>
      <c r="C157" s="45">
        <v>1379.84</v>
      </c>
      <c r="D157" s="45">
        <v>22.64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4">
        <f t="shared" si="107"/>
        <v>1402.48</v>
      </c>
      <c r="S157" s="45"/>
      <c r="T157" s="44">
        <f t="shared" si="108"/>
        <v>1402.48</v>
      </c>
      <c r="U157" s="45"/>
      <c r="V157" s="44">
        <f t="shared" si="109"/>
        <v>1402.48</v>
      </c>
      <c r="W157" s="20">
        <f>V157/$S$3*100</f>
        <v>0.4091694951549557</v>
      </c>
    </row>
    <row r="158" spans="2:23" ht="15" customHeight="1">
      <c r="B158" s="13" t="s">
        <v>69</v>
      </c>
      <c r="C158" s="45">
        <v>1358.7</v>
      </c>
      <c r="D158" s="45">
        <v>26.7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4">
        <f t="shared" si="107"/>
        <v>1385.4</v>
      </c>
      <c r="S158" s="45"/>
      <c r="T158" s="44">
        <f t="shared" si="108"/>
        <v>1385.4</v>
      </c>
      <c r="U158" s="45"/>
      <c r="V158" s="44">
        <f t="shared" si="109"/>
        <v>1385.4</v>
      </c>
      <c r="W158" s="45">
        <f>V158/$S$4*100</f>
        <v>0.32544725506358957</v>
      </c>
    </row>
    <row r="159" spans="2:23" ht="15" customHeight="1">
      <c r="B159" s="13" t="s">
        <v>75</v>
      </c>
      <c r="C159" s="45">
        <v>1367</v>
      </c>
      <c r="D159" s="45">
        <v>22.161818181818184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4">
        <f t="shared" si="107"/>
        <v>1389.1618181818183</v>
      </c>
      <c r="S159" s="45"/>
      <c r="T159" s="44">
        <f t="shared" si="108"/>
        <v>1389.1618181818183</v>
      </c>
      <c r="U159" s="45"/>
      <c r="V159" s="44">
        <f t="shared" si="109"/>
        <v>1389.1618181818183</v>
      </c>
      <c r="W159" s="45">
        <f>V159/$S$5*100</f>
        <v>0.25733100808688775</v>
      </c>
    </row>
    <row r="160" spans="2:23" ht="15" customHeight="1">
      <c r="B160" s="13" t="s">
        <v>82</v>
      </c>
      <c r="C160" s="45">
        <v>1369.355</v>
      </c>
      <c r="D160" s="45">
        <v>16.177679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4">
        <f t="shared" si="107"/>
        <v>1385.532679</v>
      </c>
      <c r="S160" s="45"/>
      <c r="T160" s="44">
        <f t="shared" si="108"/>
        <v>1385.532679</v>
      </c>
      <c r="U160" s="45"/>
      <c r="V160" s="44">
        <f t="shared" si="109"/>
        <v>1385.532679</v>
      </c>
      <c r="W160" s="45">
        <f>V160/$S$6*100</f>
        <v>0.26098084270619537</v>
      </c>
    </row>
    <row r="161" spans="2:23" ht="15" customHeight="1">
      <c r="B161" s="13" t="s">
        <v>84</v>
      </c>
      <c r="C161" s="45">
        <v>838.262</v>
      </c>
      <c r="D161" s="45">
        <v>15.965559</v>
      </c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4">
        <f t="shared" si="107"/>
        <v>854.2275589999999</v>
      </c>
      <c r="S161" s="45"/>
      <c r="T161" s="44">
        <f t="shared" si="108"/>
        <v>854.2275589999999</v>
      </c>
      <c r="U161" s="45"/>
      <c r="V161" s="44">
        <f t="shared" si="109"/>
        <v>854.2275589999999</v>
      </c>
      <c r="W161" s="45">
        <f>V161/$S$7*100</f>
        <v>0.1580918326234976</v>
      </c>
    </row>
    <row r="162" spans="2:23" ht="15" customHeight="1">
      <c r="B162" s="13" t="s">
        <v>85</v>
      </c>
      <c r="C162" s="45">
        <v>707.5219549999999</v>
      </c>
      <c r="D162" s="45">
        <v>13.544722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4">
        <f t="shared" si="107"/>
        <v>721.0666769999999</v>
      </c>
      <c r="S162" s="45"/>
      <c r="T162" s="44">
        <f t="shared" si="108"/>
        <v>721.0666769999999</v>
      </c>
      <c r="U162" s="45"/>
      <c r="V162" s="44">
        <f t="shared" si="109"/>
        <v>721.0666769999999</v>
      </c>
      <c r="W162" s="45">
        <f>V162/$S$8*100</f>
        <v>0.122796768512711</v>
      </c>
    </row>
    <row r="163" spans="1:23" ht="15" customHeight="1">
      <c r="A163" s="74"/>
      <c r="B163" s="109" t="s">
        <v>89</v>
      </c>
      <c r="C163" s="46">
        <v>959.723652</v>
      </c>
      <c r="D163" s="45">
        <v>11.988207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4">
        <f t="shared" si="107"/>
        <v>971.711859</v>
      </c>
      <c r="S163" s="45"/>
      <c r="T163" s="44">
        <f t="shared" si="108"/>
        <v>971.711859</v>
      </c>
      <c r="U163" s="45"/>
      <c r="V163" s="44">
        <f t="shared" si="109"/>
        <v>971.711859</v>
      </c>
      <c r="W163" s="45">
        <f>V163/$S$9*100</f>
        <v>0.15640766370493156</v>
      </c>
    </row>
    <row r="164" spans="1:23" ht="15" customHeight="1">
      <c r="A164" s="74"/>
      <c r="B164" s="109" t="s">
        <v>91</v>
      </c>
      <c r="C164" s="46">
        <v>1253.075634</v>
      </c>
      <c r="D164" s="45">
        <v>12.043143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4">
        <f t="shared" si="107"/>
        <v>1265.1187770000001</v>
      </c>
      <c r="S164" s="45"/>
      <c r="T164" s="44">
        <f t="shared" si="108"/>
        <v>1265.1187770000001</v>
      </c>
      <c r="U164" s="45"/>
      <c r="V164" s="44">
        <f t="shared" si="109"/>
        <v>1265.1187770000001</v>
      </c>
      <c r="W164" s="45">
        <f>V164/$S$10*100</f>
        <v>0.20030287653840734</v>
      </c>
    </row>
    <row r="165" spans="1:23" ht="15" customHeight="1">
      <c r="A165" s="74"/>
      <c r="B165" s="109" t="s">
        <v>93</v>
      </c>
      <c r="C165" s="46">
        <v>1436.891236</v>
      </c>
      <c r="D165" s="45">
        <v>9.769664</v>
      </c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4">
        <f t="shared" si="107"/>
        <v>1446.6608999999999</v>
      </c>
      <c r="S165" s="45"/>
      <c r="T165" s="44">
        <f t="shared" si="108"/>
        <v>1446.6608999999999</v>
      </c>
      <c r="U165" s="45"/>
      <c r="V165" s="44">
        <f t="shared" si="109"/>
        <v>1446.6608999999999</v>
      </c>
      <c r="W165" s="45">
        <f>V165/$S$11*100</f>
        <v>0.21628224586784642</v>
      </c>
    </row>
    <row r="166" spans="1:23" ht="15" customHeight="1">
      <c r="A166" s="74"/>
      <c r="B166" s="109" t="s">
        <v>95</v>
      </c>
      <c r="C166" s="46">
        <v>1615.350278</v>
      </c>
      <c r="D166" s="45">
        <v>11.203355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4">
        <f t="shared" si="107"/>
        <v>1626.553633</v>
      </c>
      <c r="S166" s="45"/>
      <c r="T166" s="44">
        <f t="shared" si="108"/>
        <v>1626.553633</v>
      </c>
      <c r="U166" s="45"/>
      <c r="V166" s="44">
        <f aca="true" t="shared" si="110" ref="V166:V171">T166+U166</f>
        <v>1626.553633</v>
      </c>
      <c r="W166" s="45">
        <f>V166/$S$12*100</f>
        <v>0.22827426041016996</v>
      </c>
    </row>
    <row r="167" spans="1:23" ht="15" customHeight="1">
      <c r="A167" s="74"/>
      <c r="B167" s="109" t="s">
        <v>101</v>
      </c>
      <c r="C167" s="46">
        <v>1573.301</v>
      </c>
      <c r="D167" s="45">
        <v>9.977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4">
        <f t="shared" si="107"/>
        <v>1583.278</v>
      </c>
      <c r="S167" s="45"/>
      <c r="T167" s="44">
        <f aca="true" t="shared" si="111" ref="T167:T172">R167+S167</f>
        <v>1583.278</v>
      </c>
      <c r="U167" s="45"/>
      <c r="V167" s="44">
        <f t="shared" si="110"/>
        <v>1583.278</v>
      </c>
      <c r="W167" s="45">
        <f>V167/$S$13*100</f>
        <v>0.21050970301937305</v>
      </c>
    </row>
    <row r="168" spans="1:23" ht="15" customHeight="1">
      <c r="A168" s="74"/>
      <c r="B168" s="109" t="s">
        <v>106</v>
      </c>
      <c r="C168" s="46">
        <v>2012.212492</v>
      </c>
      <c r="D168" s="45">
        <v>13.2248672</v>
      </c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4">
        <f t="shared" si="107"/>
        <v>2025.4373592000002</v>
      </c>
      <c r="S168" s="45"/>
      <c r="T168" s="44">
        <f t="shared" si="111"/>
        <v>2025.4373592000002</v>
      </c>
      <c r="U168" s="45"/>
      <c r="V168" s="44">
        <f t="shared" si="110"/>
        <v>2025.4373592000002</v>
      </c>
      <c r="W168" s="87">
        <f>V168/$S$14*100</f>
        <v>0.23783354931784695</v>
      </c>
    </row>
    <row r="169" spans="1:23" ht="15" customHeight="1">
      <c r="A169" s="74"/>
      <c r="B169" s="109" t="s">
        <v>135</v>
      </c>
      <c r="C169" s="46">
        <v>3161.167</v>
      </c>
      <c r="D169" s="46">
        <v>13.485393</v>
      </c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4">
        <f>SUM(C169:O169)</f>
        <v>3174.652393</v>
      </c>
      <c r="S169" s="45"/>
      <c r="T169" s="44">
        <f t="shared" si="111"/>
        <v>3174.652393</v>
      </c>
      <c r="U169" s="45"/>
      <c r="V169" s="44">
        <f t="shared" si="110"/>
        <v>3174.652393</v>
      </c>
      <c r="W169" s="87">
        <f>V169/$S$15*100</f>
        <v>0.33101756170060925</v>
      </c>
    </row>
    <row r="170" spans="1:23" ht="15" customHeight="1">
      <c r="A170" s="74"/>
      <c r="B170" s="109" t="s">
        <v>143</v>
      </c>
      <c r="C170" s="46">
        <v>3718.997234</v>
      </c>
      <c r="D170" s="46">
        <v>10.515001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4">
        <f>SUM(C170:O170)</f>
        <v>3729.512235</v>
      </c>
      <c r="S170" s="45"/>
      <c r="T170" s="44">
        <f t="shared" si="111"/>
        <v>3729.512235</v>
      </c>
      <c r="U170" s="45"/>
      <c r="V170" s="44">
        <f t="shared" si="110"/>
        <v>3729.512235</v>
      </c>
      <c r="W170" s="87">
        <f>V170/$S$16*100</f>
        <v>0.35058574606413684</v>
      </c>
    </row>
    <row r="171" spans="1:23" ht="15" customHeight="1">
      <c r="A171" s="74"/>
      <c r="B171" s="109" t="s">
        <v>150</v>
      </c>
      <c r="C171" s="46">
        <v>3145.135837</v>
      </c>
      <c r="D171" s="46">
        <v>9.10696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4">
        <f>SUM(C171:O171)</f>
        <v>3154.242797</v>
      </c>
      <c r="S171" s="45"/>
      <c r="T171" s="44">
        <f t="shared" si="111"/>
        <v>3154.242797</v>
      </c>
      <c r="U171" s="45"/>
      <c r="V171" s="44">
        <f t="shared" si="110"/>
        <v>3154.242797</v>
      </c>
      <c r="W171" s="87">
        <f>V171/$S$17*100</f>
        <v>0.29567870775665656</v>
      </c>
    </row>
    <row r="172" spans="1:23" ht="15" customHeight="1">
      <c r="A172" s="74"/>
      <c r="B172" s="109" t="s">
        <v>159</v>
      </c>
      <c r="C172" s="46">
        <v>4045.676</v>
      </c>
      <c r="D172" s="46">
        <v>11.966432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4">
        <f>SUM(C172:O172)</f>
        <v>4057.642432</v>
      </c>
      <c r="S172" s="45"/>
      <c r="T172" s="44">
        <f t="shared" si="111"/>
        <v>4057.642432</v>
      </c>
      <c r="U172" s="45"/>
      <c r="V172" s="44">
        <f>T172+U172</f>
        <v>4057.642432</v>
      </c>
      <c r="W172" s="87">
        <f>V172/$S$18*100</f>
        <v>0.3412393607278441</v>
      </c>
    </row>
    <row r="173" spans="1:23" ht="15" customHeight="1">
      <c r="A173" s="74"/>
      <c r="B173" s="13" t="s">
        <v>164</v>
      </c>
      <c r="C173" s="45">
        <v>4748.881772</v>
      </c>
      <c r="D173" s="45">
        <v>12.24963</v>
      </c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4">
        <f>SUM(C173:O173)</f>
        <v>4761.131402</v>
      </c>
      <c r="S173" s="45"/>
      <c r="T173" s="44">
        <f>R173+S173</f>
        <v>4761.131402</v>
      </c>
      <c r="U173" s="45"/>
      <c r="V173" s="44">
        <f>T173+U173</f>
        <v>4761.131402</v>
      </c>
      <c r="W173" s="87">
        <f>V173/$S$19*100</f>
        <v>0.3377206536406041</v>
      </c>
    </row>
    <row r="174" spans="1:23" ht="15" customHeight="1">
      <c r="A174" s="74"/>
      <c r="B174" s="13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4"/>
      <c r="S174" s="45"/>
      <c r="T174" s="44"/>
      <c r="U174" s="45"/>
      <c r="V174" s="44"/>
      <c r="W174" s="51"/>
    </row>
    <row r="175" spans="1:23" ht="15" customHeight="1">
      <c r="A175" s="71" t="s">
        <v>188</v>
      </c>
      <c r="B175" s="13" t="s">
        <v>17</v>
      </c>
      <c r="C175" s="45">
        <v>0.7</v>
      </c>
      <c r="D175" s="45">
        <v>1757.18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4">
        <f aca="true" t="shared" si="112" ref="R175:R188">SUM(C175:O175)</f>
        <v>1757.88</v>
      </c>
      <c r="S175" s="45"/>
      <c r="T175" s="44">
        <f aca="true" t="shared" si="113" ref="T175:T186">R175+S175</f>
        <v>1757.88</v>
      </c>
      <c r="U175" s="45"/>
      <c r="V175" s="44">
        <f aca="true" t="shared" si="114" ref="V175:V185">T175+U175</f>
        <v>1757.88</v>
      </c>
      <c r="W175" s="20">
        <f>V175/$S$1*100</f>
        <v>0.7184160419603226</v>
      </c>
    </row>
    <row r="176" spans="2:23" ht="15" customHeight="1">
      <c r="B176" s="13" t="s">
        <v>18</v>
      </c>
      <c r="C176" s="45">
        <v>0.14</v>
      </c>
      <c r="D176" s="45">
        <v>1880.1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4">
        <f t="shared" si="112"/>
        <v>1880.24</v>
      </c>
      <c r="S176" s="45"/>
      <c r="T176" s="44">
        <f t="shared" si="113"/>
        <v>1880.24</v>
      </c>
      <c r="U176" s="45"/>
      <c r="V176" s="44">
        <f t="shared" si="114"/>
        <v>1880.24</v>
      </c>
      <c r="W176" s="20">
        <f>V176/$S$2*100</f>
        <v>0.6554512816097223</v>
      </c>
    </row>
    <row r="177" spans="1:23" ht="15" customHeight="1">
      <c r="A177" s="74"/>
      <c r="B177" s="13" t="s">
        <v>68</v>
      </c>
      <c r="C177" s="45">
        <v>29.5</v>
      </c>
      <c r="D177" s="45">
        <v>2514.9</v>
      </c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4">
        <f t="shared" si="112"/>
        <v>2544.4</v>
      </c>
      <c r="S177" s="45"/>
      <c r="T177" s="44">
        <f t="shared" si="113"/>
        <v>2544.4</v>
      </c>
      <c r="U177" s="45"/>
      <c r="V177" s="44">
        <f t="shared" si="114"/>
        <v>2544.4</v>
      </c>
      <c r="W177" s="20">
        <f>V177/$S$3*100</f>
        <v>0.7423213617821782</v>
      </c>
    </row>
    <row r="178" spans="2:23" ht="15" customHeight="1">
      <c r="B178" s="13" t="s">
        <v>69</v>
      </c>
      <c r="C178" s="44">
        <v>0.4</v>
      </c>
      <c r="D178" s="44">
        <v>2944.5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>
        <f t="shared" si="112"/>
        <v>2944.9</v>
      </c>
      <c r="S178" s="44"/>
      <c r="T178" s="44">
        <f t="shared" si="113"/>
        <v>2944.9</v>
      </c>
      <c r="U178" s="44"/>
      <c r="V178" s="44">
        <f t="shared" si="114"/>
        <v>2944.9</v>
      </c>
      <c r="W178" s="45">
        <f>V178/$S$4*100</f>
        <v>0.6917927107238089</v>
      </c>
    </row>
    <row r="179" spans="2:23" ht="15" customHeight="1">
      <c r="B179" s="13" t="s">
        <v>75</v>
      </c>
      <c r="C179" s="45">
        <v>91.4</v>
      </c>
      <c r="D179" s="45">
        <v>3162.45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4">
        <f t="shared" si="112"/>
        <v>3253.85</v>
      </c>
      <c r="S179" s="45"/>
      <c r="T179" s="44">
        <f t="shared" si="113"/>
        <v>3253.85</v>
      </c>
      <c r="U179" s="45"/>
      <c r="V179" s="44">
        <f t="shared" si="114"/>
        <v>3253.85</v>
      </c>
      <c r="W179" s="45">
        <f>V179/$S$5*100</f>
        <v>0.6027494347342685</v>
      </c>
    </row>
    <row r="180" spans="2:23" ht="15" customHeight="1">
      <c r="B180" s="13" t="s">
        <v>82</v>
      </c>
      <c r="C180" s="45">
        <v>53.970043</v>
      </c>
      <c r="D180" s="45">
        <v>3323.757902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4">
        <f t="shared" si="112"/>
        <v>3377.7279449999996</v>
      </c>
      <c r="S180" s="45"/>
      <c r="T180" s="44">
        <f t="shared" si="113"/>
        <v>3377.7279449999996</v>
      </c>
      <c r="U180" s="45"/>
      <c r="V180" s="44">
        <f t="shared" si="114"/>
        <v>3377.7279449999996</v>
      </c>
      <c r="W180" s="45">
        <f>V180/$S$6*100</f>
        <v>0.6362334854163086</v>
      </c>
    </row>
    <row r="181" spans="2:23" ht="15" customHeight="1">
      <c r="B181" s="13" t="s">
        <v>84</v>
      </c>
      <c r="C181" s="45">
        <v>4.454655</v>
      </c>
      <c r="D181" s="45">
        <v>3797.068887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4">
        <f t="shared" si="112"/>
        <v>3801.523542</v>
      </c>
      <c r="S181" s="45"/>
      <c r="T181" s="44">
        <f t="shared" si="113"/>
        <v>3801.523542</v>
      </c>
      <c r="U181" s="45"/>
      <c r="V181" s="44">
        <f t="shared" si="114"/>
        <v>3801.523542</v>
      </c>
      <c r="W181" s="45">
        <f>V181/$S$7*100</f>
        <v>0.7035476872458873</v>
      </c>
    </row>
    <row r="182" spans="2:23" ht="15" customHeight="1">
      <c r="B182" s="13" t="s">
        <v>85</v>
      </c>
      <c r="C182" s="45">
        <v>-0.500086</v>
      </c>
      <c r="D182" s="45">
        <v>3976.931224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4">
        <f t="shared" si="112"/>
        <v>3976.431138</v>
      </c>
      <c r="S182" s="45"/>
      <c r="T182" s="44">
        <f t="shared" si="113"/>
        <v>3976.431138</v>
      </c>
      <c r="U182" s="45"/>
      <c r="V182" s="44">
        <f t="shared" si="114"/>
        <v>3976.431138</v>
      </c>
      <c r="W182" s="45">
        <f>V182/$S$8*100</f>
        <v>0.6771813336198893</v>
      </c>
    </row>
    <row r="183" spans="2:23" ht="15" customHeight="1">
      <c r="B183" s="109" t="s">
        <v>89</v>
      </c>
      <c r="C183" s="45">
        <v>0.356139</v>
      </c>
      <c r="D183" s="45">
        <v>4060.011185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4">
        <f t="shared" si="112"/>
        <v>4060.367324</v>
      </c>
      <c r="S183" s="45"/>
      <c r="T183" s="44">
        <f t="shared" si="113"/>
        <v>4060.367324</v>
      </c>
      <c r="U183" s="45"/>
      <c r="V183" s="44">
        <f t="shared" si="114"/>
        <v>4060.367324</v>
      </c>
      <c r="W183" s="45">
        <f>V183/$S$9*100</f>
        <v>0.6535605807921758</v>
      </c>
    </row>
    <row r="184" spans="2:23" ht="15" customHeight="1">
      <c r="B184" s="109" t="s">
        <v>91</v>
      </c>
      <c r="C184" s="45">
        <v>50.974463</v>
      </c>
      <c r="D184" s="45">
        <v>4352.193034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4">
        <f t="shared" si="112"/>
        <v>4403.1674969999995</v>
      </c>
      <c r="S184" s="45"/>
      <c r="T184" s="44">
        <f t="shared" si="113"/>
        <v>4403.1674969999995</v>
      </c>
      <c r="U184" s="45"/>
      <c r="V184" s="44">
        <f t="shared" si="114"/>
        <v>4403.1674969999995</v>
      </c>
      <c r="W184" s="45">
        <f>V184/$S$10*100</f>
        <v>0.69714174792421</v>
      </c>
    </row>
    <row r="185" spans="2:23" ht="15" customHeight="1">
      <c r="B185" s="109" t="s">
        <v>93</v>
      </c>
      <c r="C185" s="45">
        <v>1685.3044</v>
      </c>
      <c r="D185" s="45">
        <v>4499.774715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4">
        <f t="shared" si="112"/>
        <v>6185.079115</v>
      </c>
      <c r="S185" s="45"/>
      <c r="T185" s="44">
        <f t="shared" si="113"/>
        <v>6185.079115</v>
      </c>
      <c r="U185" s="45"/>
      <c r="V185" s="44">
        <f t="shared" si="114"/>
        <v>6185.079115</v>
      </c>
      <c r="W185" s="45">
        <f>V185/$S$11*100</f>
        <v>0.9246968670145933</v>
      </c>
    </row>
    <row r="186" spans="2:23" ht="15" customHeight="1">
      <c r="B186" s="109" t="s">
        <v>95</v>
      </c>
      <c r="C186" s="45">
        <v>1170.47387</v>
      </c>
      <c r="D186" s="45">
        <v>4567.519808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4">
        <f t="shared" si="112"/>
        <v>5737.993678</v>
      </c>
      <c r="S186" s="45"/>
      <c r="T186" s="44">
        <f t="shared" si="113"/>
        <v>5737.993678</v>
      </c>
      <c r="U186" s="45"/>
      <c r="V186" s="44">
        <f aca="true" t="shared" si="115" ref="V186:V191">T186+U186</f>
        <v>5737.993678</v>
      </c>
      <c r="W186" s="45">
        <f>V186/$S$12*100</f>
        <v>0.8052831683562941</v>
      </c>
    </row>
    <row r="187" spans="2:23" ht="15" customHeight="1">
      <c r="B187" s="109" t="s">
        <v>101</v>
      </c>
      <c r="C187" s="45">
        <v>1051.313</v>
      </c>
      <c r="D187" s="45">
        <v>4846.787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4">
        <f t="shared" si="112"/>
        <v>5898.1</v>
      </c>
      <c r="S187" s="45"/>
      <c r="T187" s="44">
        <f aca="true" t="shared" si="116" ref="T187:T192">R187+S187</f>
        <v>5898.1</v>
      </c>
      <c r="U187" s="45"/>
      <c r="V187" s="44">
        <f t="shared" si="115"/>
        <v>5898.1</v>
      </c>
      <c r="W187" s="45">
        <f>V187/$S$13*100</f>
        <v>0.7842004242960267</v>
      </c>
    </row>
    <row r="188" spans="2:23" ht="15" customHeight="1">
      <c r="B188" s="109" t="s">
        <v>106</v>
      </c>
      <c r="C188" s="45">
        <v>94.493</v>
      </c>
      <c r="D188" s="45">
        <v>5267.344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4">
        <f t="shared" si="112"/>
        <v>5361.837</v>
      </c>
      <c r="S188" s="45"/>
      <c r="T188" s="44">
        <f t="shared" si="116"/>
        <v>5361.837</v>
      </c>
      <c r="U188" s="45"/>
      <c r="V188" s="44">
        <f t="shared" si="115"/>
        <v>5361.837</v>
      </c>
      <c r="W188" s="87">
        <f>V188/$S$14*100</f>
        <v>0.6296046228146203</v>
      </c>
    </row>
    <row r="189" spans="2:23" ht="15" customHeight="1">
      <c r="B189" s="109" t="s">
        <v>135</v>
      </c>
      <c r="C189" s="45">
        <v>3.926</v>
      </c>
      <c r="D189" s="45">
        <v>5465.502906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4">
        <f>SUM(C189:O189)</f>
        <v>5469.428906</v>
      </c>
      <c r="S189" s="45"/>
      <c r="T189" s="44">
        <f t="shared" si="116"/>
        <v>5469.428906</v>
      </c>
      <c r="U189" s="45"/>
      <c r="V189" s="44">
        <f t="shared" si="115"/>
        <v>5469.428906</v>
      </c>
      <c r="W189" s="87">
        <f>V189/$S$15*100</f>
        <v>0.5702914197318077</v>
      </c>
    </row>
    <row r="190" spans="2:23" ht="15" customHeight="1">
      <c r="B190" s="109" t="s">
        <v>143</v>
      </c>
      <c r="C190" s="45">
        <v>347.598431</v>
      </c>
      <c r="D190" s="45">
        <v>5844.286744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4">
        <f>SUM(C190:O190)</f>
        <v>6191.885175</v>
      </c>
      <c r="S190" s="45"/>
      <c r="T190" s="44">
        <f t="shared" si="116"/>
        <v>6191.885175</v>
      </c>
      <c r="U190" s="45"/>
      <c r="V190" s="44">
        <f t="shared" si="115"/>
        <v>6191.885175</v>
      </c>
      <c r="W190" s="87">
        <f>V190/$S$16*100</f>
        <v>0.582056458549423</v>
      </c>
    </row>
    <row r="191" spans="2:23" ht="15" customHeight="1">
      <c r="B191" s="109" t="s">
        <v>150</v>
      </c>
      <c r="C191" s="45">
        <v>219.012998</v>
      </c>
      <c r="D191" s="45">
        <v>5716.840064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4">
        <f>SUM(C191:O191)</f>
        <v>5935.853062</v>
      </c>
      <c r="S191" s="45"/>
      <c r="T191" s="44">
        <f t="shared" si="116"/>
        <v>5935.853062</v>
      </c>
      <c r="U191" s="45"/>
      <c r="V191" s="44">
        <f t="shared" si="115"/>
        <v>5935.853062</v>
      </c>
      <c r="W191" s="87">
        <f>V191/$S$17*100</f>
        <v>0.5564268433853075</v>
      </c>
    </row>
    <row r="192" spans="2:23" ht="15" customHeight="1">
      <c r="B192" s="109" t="s">
        <v>159</v>
      </c>
      <c r="C192" s="45">
        <v>-34.473721</v>
      </c>
      <c r="D192" s="45">
        <v>6581.889899</v>
      </c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4">
        <f>SUM(C192:O192)</f>
        <v>6547.4161779999995</v>
      </c>
      <c r="S192" s="45"/>
      <c r="T192" s="44">
        <f t="shared" si="116"/>
        <v>6547.4161779999995</v>
      </c>
      <c r="U192" s="45"/>
      <c r="V192" s="44">
        <f>T192+U192</f>
        <v>6547.4161779999995</v>
      </c>
      <c r="W192" s="87">
        <f>V192/$S$18*100</f>
        <v>0.5506241982733348</v>
      </c>
    </row>
    <row r="193" spans="2:23" ht="15" customHeight="1">
      <c r="B193" s="13" t="s">
        <v>164</v>
      </c>
      <c r="C193" s="45">
        <v>-20.198649</v>
      </c>
      <c r="D193" s="45">
        <v>6841.848592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4">
        <f>SUM(C193:O193)</f>
        <v>6821.649943</v>
      </c>
      <c r="S193" s="45"/>
      <c r="T193" s="44">
        <f>R193+S193</f>
        <v>6821.649943</v>
      </c>
      <c r="U193" s="45"/>
      <c r="V193" s="44">
        <f>T193+U193</f>
        <v>6821.649943</v>
      </c>
      <c r="W193" s="87">
        <f>V193/$S$19*100</f>
        <v>0.4838791209773357</v>
      </c>
    </row>
    <row r="194" spans="2:23" ht="15" customHeight="1">
      <c r="B194" s="107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4"/>
      <c r="S194" s="45"/>
      <c r="T194" s="44"/>
      <c r="U194" s="45"/>
      <c r="V194" s="44"/>
      <c r="W194" s="51"/>
    </row>
    <row r="195" spans="1:23" ht="15" customHeight="1">
      <c r="A195" s="71" t="s">
        <v>36</v>
      </c>
      <c r="B195" s="13" t="s">
        <v>17</v>
      </c>
      <c r="C195" s="44">
        <f aca="true" t="shared" si="117" ref="C195:O195">C215+C235+C255+C275</f>
        <v>18172.42122</v>
      </c>
      <c r="D195" s="44">
        <f t="shared" si="117"/>
        <v>7824.76519</v>
      </c>
      <c r="E195" s="44">
        <f t="shared" si="117"/>
        <v>0</v>
      </c>
      <c r="F195" s="44">
        <f t="shared" si="117"/>
        <v>0</v>
      </c>
      <c r="G195" s="44">
        <f t="shared" si="117"/>
        <v>0</v>
      </c>
      <c r="H195" s="44">
        <f t="shared" si="117"/>
        <v>0</v>
      </c>
      <c r="I195" s="44">
        <f t="shared" si="117"/>
        <v>0</v>
      </c>
      <c r="J195" s="44">
        <f t="shared" si="117"/>
        <v>0</v>
      </c>
      <c r="K195" s="44">
        <f t="shared" si="117"/>
        <v>0</v>
      </c>
      <c r="L195" s="44">
        <f t="shared" si="117"/>
        <v>39</v>
      </c>
      <c r="M195" s="44">
        <f t="shared" si="117"/>
        <v>0</v>
      </c>
      <c r="N195" s="44">
        <f t="shared" si="117"/>
        <v>0</v>
      </c>
      <c r="O195" s="44">
        <f t="shared" si="117"/>
        <v>0</v>
      </c>
      <c r="P195" s="44"/>
      <c r="Q195" s="44"/>
      <c r="R195" s="44">
        <f aca="true" t="shared" si="118" ref="R195:R208">SUM(C195:O195)</f>
        <v>26036.186410000002</v>
      </c>
      <c r="S195" s="45"/>
      <c r="T195" s="44">
        <f aca="true" t="shared" si="119" ref="T195:T206">R195+S195</f>
        <v>26036.186410000002</v>
      </c>
      <c r="U195" s="45"/>
      <c r="V195" s="44">
        <f aca="true" t="shared" si="120" ref="V195:V205">T195+U195</f>
        <v>26036.186410000002</v>
      </c>
      <c r="W195" s="20">
        <f>V195/$S$1*100</f>
        <v>10.64055224953543</v>
      </c>
    </row>
    <row r="196" spans="1:23" ht="15" customHeight="1">
      <c r="A196" s="71" t="s">
        <v>37</v>
      </c>
      <c r="B196" s="13" t="s">
        <v>18</v>
      </c>
      <c r="C196" s="44">
        <f aca="true" t="shared" si="121" ref="C196:O196">C216+C236+C256+C276</f>
        <v>22891.04</v>
      </c>
      <c r="D196" s="44">
        <f t="shared" si="121"/>
        <v>9937.2</v>
      </c>
      <c r="E196" s="44">
        <f t="shared" si="121"/>
        <v>0</v>
      </c>
      <c r="F196" s="44">
        <f t="shared" si="121"/>
        <v>0</v>
      </c>
      <c r="G196" s="44">
        <f t="shared" si="121"/>
        <v>0</v>
      </c>
      <c r="H196" s="44">
        <f t="shared" si="121"/>
        <v>0</v>
      </c>
      <c r="I196" s="44">
        <f t="shared" si="121"/>
        <v>0</v>
      </c>
      <c r="J196" s="44">
        <f t="shared" si="121"/>
        <v>0</v>
      </c>
      <c r="K196" s="44">
        <f t="shared" si="121"/>
        <v>0</v>
      </c>
      <c r="L196" s="44">
        <f t="shared" si="121"/>
        <v>0</v>
      </c>
      <c r="M196" s="44">
        <f t="shared" si="121"/>
        <v>0</v>
      </c>
      <c r="N196" s="44">
        <f t="shared" si="121"/>
        <v>0</v>
      </c>
      <c r="O196" s="44">
        <f t="shared" si="121"/>
        <v>0</v>
      </c>
      <c r="P196" s="44"/>
      <c r="Q196" s="44"/>
      <c r="R196" s="44">
        <f t="shared" si="118"/>
        <v>32828.240000000005</v>
      </c>
      <c r="S196" s="45"/>
      <c r="T196" s="44">
        <f t="shared" si="119"/>
        <v>32828.240000000005</v>
      </c>
      <c r="U196" s="45"/>
      <c r="V196" s="44">
        <f t="shared" si="120"/>
        <v>32828.240000000005</v>
      </c>
      <c r="W196" s="20">
        <f>V196/$S$2*100</f>
        <v>11.443917787618364</v>
      </c>
    </row>
    <row r="197" spans="2:23" ht="15" customHeight="1">
      <c r="B197" s="13" t="s">
        <v>68</v>
      </c>
      <c r="C197" s="44">
        <f aca="true" t="shared" si="122" ref="C197:O197">C217+C237+C257+C277</f>
        <v>23777.799999999996</v>
      </c>
      <c r="D197" s="44">
        <f t="shared" si="122"/>
        <v>15015.4</v>
      </c>
      <c r="E197" s="44">
        <f t="shared" si="122"/>
        <v>0</v>
      </c>
      <c r="F197" s="44">
        <f t="shared" si="122"/>
        <v>0</v>
      </c>
      <c r="G197" s="44">
        <f t="shared" si="122"/>
        <v>0</v>
      </c>
      <c r="H197" s="44">
        <f t="shared" si="122"/>
        <v>0</v>
      </c>
      <c r="I197" s="44">
        <f t="shared" si="122"/>
        <v>0</v>
      </c>
      <c r="J197" s="44">
        <f t="shared" si="122"/>
        <v>0</v>
      </c>
      <c r="K197" s="44">
        <f t="shared" si="122"/>
        <v>0</v>
      </c>
      <c r="L197" s="44">
        <f t="shared" si="122"/>
        <v>762.0000000000001</v>
      </c>
      <c r="M197" s="44">
        <f t="shared" si="122"/>
        <v>0</v>
      </c>
      <c r="N197" s="44">
        <f t="shared" si="122"/>
        <v>0</v>
      </c>
      <c r="O197" s="44">
        <f t="shared" si="122"/>
        <v>0</v>
      </c>
      <c r="P197" s="44"/>
      <c r="Q197" s="44"/>
      <c r="R197" s="44">
        <f t="shared" si="118"/>
        <v>39555.2</v>
      </c>
      <c r="S197" s="45"/>
      <c r="T197" s="44">
        <f t="shared" si="119"/>
        <v>39555.2</v>
      </c>
      <c r="U197" s="45"/>
      <c r="V197" s="44">
        <f t="shared" si="120"/>
        <v>39555.2</v>
      </c>
      <c r="W197" s="20">
        <f>V197/$S$3*100</f>
        <v>11.540115520188026</v>
      </c>
    </row>
    <row r="198" spans="2:23" ht="15" customHeight="1">
      <c r="B198" s="13" t="s">
        <v>69</v>
      </c>
      <c r="C198" s="44">
        <f aca="true" t="shared" si="123" ref="C198:O198">C218+C238+C258+C278</f>
        <v>29332.699999999997</v>
      </c>
      <c r="D198" s="44">
        <f t="shared" si="123"/>
        <v>15422.3</v>
      </c>
      <c r="E198" s="44">
        <f t="shared" si="123"/>
        <v>0</v>
      </c>
      <c r="F198" s="44">
        <f t="shared" si="123"/>
        <v>0</v>
      </c>
      <c r="G198" s="44">
        <f t="shared" si="123"/>
        <v>0</v>
      </c>
      <c r="H198" s="44">
        <f t="shared" si="123"/>
        <v>0</v>
      </c>
      <c r="I198" s="44">
        <f t="shared" si="123"/>
        <v>0</v>
      </c>
      <c r="J198" s="44">
        <f t="shared" si="123"/>
        <v>0</v>
      </c>
      <c r="K198" s="44">
        <f t="shared" si="123"/>
        <v>0</v>
      </c>
      <c r="L198" s="44">
        <f t="shared" si="123"/>
        <v>1407.4999999999998</v>
      </c>
      <c r="M198" s="44">
        <f t="shared" si="123"/>
        <v>0</v>
      </c>
      <c r="N198" s="44">
        <f t="shared" si="123"/>
        <v>0</v>
      </c>
      <c r="O198" s="44">
        <f t="shared" si="123"/>
        <v>0</v>
      </c>
      <c r="P198" s="44"/>
      <c r="Q198" s="44"/>
      <c r="R198" s="44">
        <f t="shared" si="118"/>
        <v>46162.5</v>
      </c>
      <c r="S198" s="44"/>
      <c r="T198" s="44">
        <f t="shared" si="119"/>
        <v>46162.5</v>
      </c>
      <c r="U198" s="44"/>
      <c r="V198" s="44">
        <f t="shared" si="120"/>
        <v>46162.5</v>
      </c>
      <c r="W198" s="45">
        <f>V198/$S$4*100</f>
        <v>10.844130873302262</v>
      </c>
    </row>
    <row r="199" spans="2:23" ht="15" customHeight="1">
      <c r="B199" s="13" t="s">
        <v>75</v>
      </c>
      <c r="C199" s="44">
        <f aca="true" t="shared" si="124" ref="C199:O199">C219+C239+C259+C279</f>
        <v>35368.1</v>
      </c>
      <c r="D199" s="44">
        <f t="shared" si="124"/>
        <v>19659.6</v>
      </c>
      <c r="E199" s="44">
        <f t="shared" si="124"/>
        <v>0</v>
      </c>
      <c r="F199" s="44">
        <f t="shared" si="124"/>
        <v>0</v>
      </c>
      <c r="G199" s="44">
        <f t="shared" si="124"/>
        <v>0</v>
      </c>
      <c r="H199" s="44">
        <f t="shared" si="124"/>
        <v>0</v>
      </c>
      <c r="I199" s="44">
        <f t="shared" si="124"/>
        <v>0</v>
      </c>
      <c r="J199" s="44">
        <f t="shared" si="124"/>
        <v>0</v>
      </c>
      <c r="K199" s="44">
        <f t="shared" si="124"/>
        <v>0</v>
      </c>
      <c r="L199" s="44">
        <f t="shared" si="124"/>
        <v>2221.42</v>
      </c>
      <c r="M199" s="44">
        <f t="shared" si="124"/>
        <v>0</v>
      </c>
      <c r="N199" s="44">
        <f t="shared" si="124"/>
        <v>0</v>
      </c>
      <c r="O199" s="44">
        <f t="shared" si="124"/>
        <v>0</v>
      </c>
      <c r="P199" s="44"/>
      <c r="Q199" s="44"/>
      <c r="R199" s="44">
        <f t="shared" si="118"/>
        <v>57249.119999999995</v>
      </c>
      <c r="S199" s="45"/>
      <c r="T199" s="44">
        <f t="shared" si="119"/>
        <v>57249.119999999995</v>
      </c>
      <c r="U199" s="45"/>
      <c r="V199" s="44">
        <f t="shared" si="120"/>
        <v>57249.119999999995</v>
      </c>
      <c r="W199" s="45">
        <f>V199/$S$5*100</f>
        <v>10.604937141857892</v>
      </c>
    </row>
    <row r="200" spans="2:23" ht="15" customHeight="1">
      <c r="B200" s="13" t="s">
        <v>82</v>
      </c>
      <c r="C200" s="44">
        <f aca="true" t="shared" si="125" ref="C200:O200">C220+C240+C260+C280</f>
        <v>31789.803965999996</v>
      </c>
      <c r="D200" s="44">
        <f t="shared" si="125"/>
        <v>18236.661383000002</v>
      </c>
      <c r="E200" s="44">
        <f t="shared" si="125"/>
        <v>0</v>
      </c>
      <c r="F200" s="44">
        <f t="shared" si="125"/>
        <v>0</v>
      </c>
      <c r="G200" s="44">
        <f t="shared" si="125"/>
        <v>0</v>
      </c>
      <c r="H200" s="44">
        <f t="shared" si="125"/>
        <v>0</v>
      </c>
      <c r="I200" s="44">
        <f t="shared" si="125"/>
        <v>0</v>
      </c>
      <c r="J200" s="44">
        <f t="shared" si="125"/>
        <v>0</v>
      </c>
      <c r="K200" s="44">
        <f t="shared" si="125"/>
        <v>0</v>
      </c>
      <c r="L200" s="44">
        <f t="shared" si="125"/>
        <v>2055.700024</v>
      </c>
      <c r="M200" s="44">
        <f t="shared" si="125"/>
        <v>0</v>
      </c>
      <c r="N200" s="44">
        <f t="shared" si="125"/>
        <v>0</v>
      </c>
      <c r="O200" s="44">
        <f t="shared" si="125"/>
        <v>0</v>
      </c>
      <c r="P200" s="44"/>
      <c r="Q200" s="44"/>
      <c r="R200" s="44">
        <f t="shared" si="118"/>
        <v>52082.165372999996</v>
      </c>
      <c r="S200" s="45"/>
      <c r="T200" s="44">
        <f t="shared" si="119"/>
        <v>52082.165372999996</v>
      </c>
      <c r="U200" s="45"/>
      <c r="V200" s="44">
        <f t="shared" si="120"/>
        <v>52082.165372999996</v>
      </c>
      <c r="W200" s="45">
        <f>V200/$S$6*100</f>
        <v>9.810268364669131</v>
      </c>
    </row>
    <row r="201" spans="2:23" ht="15" customHeight="1">
      <c r="B201" s="13" t="s">
        <v>84</v>
      </c>
      <c r="C201" s="44">
        <f aca="true" t="shared" si="126" ref="C201:O201">C221+C241+C261+C281</f>
        <v>41222.044933000005</v>
      </c>
      <c r="D201" s="44">
        <f t="shared" si="126"/>
        <v>16129.620733</v>
      </c>
      <c r="E201" s="44">
        <f t="shared" si="126"/>
        <v>0</v>
      </c>
      <c r="F201" s="44">
        <f t="shared" si="126"/>
        <v>0.026348</v>
      </c>
      <c r="G201" s="44">
        <f t="shared" si="126"/>
        <v>0</v>
      </c>
      <c r="H201" s="44">
        <f t="shared" si="126"/>
        <v>0</v>
      </c>
      <c r="I201" s="44">
        <f t="shared" si="126"/>
        <v>0</v>
      </c>
      <c r="J201" s="44">
        <f t="shared" si="126"/>
        <v>0</v>
      </c>
      <c r="K201" s="44">
        <f t="shared" si="126"/>
        <v>0</v>
      </c>
      <c r="L201" s="44">
        <f t="shared" si="126"/>
        <v>1940.0774029999998</v>
      </c>
      <c r="M201" s="44">
        <f t="shared" si="126"/>
        <v>0</v>
      </c>
      <c r="N201" s="44">
        <f t="shared" si="126"/>
        <v>0</v>
      </c>
      <c r="O201" s="44">
        <f t="shared" si="126"/>
        <v>0</v>
      </c>
      <c r="P201" s="44"/>
      <c r="Q201" s="44"/>
      <c r="R201" s="44">
        <f t="shared" si="118"/>
        <v>59291.769417</v>
      </c>
      <c r="S201" s="45"/>
      <c r="T201" s="44">
        <f t="shared" si="119"/>
        <v>59291.769417</v>
      </c>
      <c r="U201" s="45"/>
      <c r="V201" s="44">
        <f t="shared" si="120"/>
        <v>59291.769417</v>
      </c>
      <c r="W201" s="45">
        <f>V201/$S$7*100</f>
        <v>10.973123481987052</v>
      </c>
    </row>
    <row r="202" spans="2:23" ht="15" customHeight="1">
      <c r="B202" s="13" t="s">
        <v>85</v>
      </c>
      <c r="C202" s="44">
        <f aca="true" t="shared" si="127" ref="C202:O202">C222+C242+C262+C282</f>
        <v>53227.883413</v>
      </c>
      <c r="D202" s="44">
        <f t="shared" si="127"/>
        <v>14414.529754000001</v>
      </c>
      <c r="E202" s="44">
        <f t="shared" si="127"/>
        <v>0</v>
      </c>
      <c r="F202" s="44">
        <f t="shared" si="127"/>
        <v>0.064903</v>
      </c>
      <c r="G202" s="44">
        <f t="shared" si="127"/>
        <v>0</v>
      </c>
      <c r="H202" s="44">
        <f t="shared" si="127"/>
        <v>0</v>
      </c>
      <c r="I202" s="44">
        <f t="shared" si="127"/>
        <v>0</v>
      </c>
      <c r="J202" s="44">
        <f t="shared" si="127"/>
        <v>0</v>
      </c>
      <c r="K202" s="44">
        <f t="shared" si="127"/>
        <v>0</v>
      </c>
      <c r="L202" s="44">
        <f t="shared" si="127"/>
        <v>1915.8580000000002</v>
      </c>
      <c r="M202" s="44">
        <f t="shared" si="127"/>
        <v>0</v>
      </c>
      <c r="N202" s="44">
        <f t="shared" si="127"/>
        <v>0</v>
      </c>
      <c r="O202" s="44">
        <f t="shared" si="127"/>
        <v>0</v>
      </c>
      <c r="P202" s="44">
        <f>P222+P242+P262+P282</f>
        <v>0</v>
      </c>
      <c r="Q202" s="44"/>
      <c r="R202" s="44">
        <f t="shared" si="118"/>
        <v>69558.33607000002</v>
      </c>
      <c r="S202" s="45"/>
      <c r="T202" s="44">
        <f t="shared" si="119"/>
        <v>69558.33607000002</v>
      </c>
      <c r="U202" s="45"/>
      <c r="V202" s="44">
        <f t="shared" si="120"/>
        <v>69558.33607000002</v>
      </c>
      <c r="W202" s="45">
        <f>V202/$S$8*100</f>
        <v>11.845699107958014</v>
      </c>
    </row>
    <row r="203" spans="1:23" ht="15" customHeight="1">
      <c r="A203" s="71"/>
      <c r="B203" s="109" t="s">
        <v>89</v>
      </c>
      <c r="C203" s="44">
        <f aca="true" t="shared" si="128" ref="C203:L203">C223+C243+C263+C283</f>
        <v>56202.16458700001</v>
      </c>
      <c r="D203" s="44">
        <f t="shared" si="128"/>
        <v>16162.267507999999</v>
      </c>
      <c r="E203" s="44">
        <f t="shared" si="128"/>
        <v>0</v>
      </c>
      <c r="F203" s="44">
        <f t="shared" si="128"/>
        <v>0.03176</v>
      </c>
      <c r="G203" s="44">
        <f t="shared" si="128"/>
        <v>1811.448295</v>
      </c>
      <c r="H203" s="44">
        <f t="shared" si="128"/>
        <v>0</v>
      </c>
      <c r="I203" s="44">
        <f t="shared" si="128"/>
        <v>0</v>
      </c>
      <c r="J203" s="44">
        <f t="shared" si="128"/>
        <v>0</v>
      </c>
      <c r="K203" s="44">
        <f t="shared" si="128"/>
        <v>0</v>
      </c>
      <c r="L203" s="44">
        <f t="shared" si="128"/>
        <v>1951.5212740000002</v>
      </c>
      <c r="M203" s="44"/>
      <c r="N203" s="44"/>
      <c r="O203" s="44"/>
      <c r="P203" s="44"/>
      <c r="Q203" s="44"/>
      <c r="R203" s="44">
        <f t="shared" si="118"/>
        <v>76127.433424</v>
      </c>
      <c r="S203" s="45"/>
      <c r="T203" s="44">
        <f t="shared" si="119"/>
        <v>76127.433424</v>
      </c>
      <c r="U203" s="45"/>
      <c r="V203" s="44">
        <f t="shared" si="120"/>
        <v>76127.433424</v>
      </c>
      <c r="W203" s="45">
        <f>V203/$S$9*100</f>
        <v>12.253543985718258</v>
      </c>
    </row>
    <row r="204" spans="1:23" ht="15" customHeight="1">
      <c r="A204" s="71"/>
      <c r="B204" s="109" t="s">
        <v>91</v>
      </c>
      <c r="C204" s="44">
        <f aca="true" t="shared" si="129" ref="C204:L204">C224+C244+C264+C284</f>
        <v>59432.227492</v>
      </c>
      <c r="D204" s="44">
        <f t="shared" si="129"/>
        <v>16497.475331</v>
      </c>
      <c r="E204" s="44">
        <f t="shared" si="129"/>
        <v>0</v>
      </c>
      <c r="F204" s="44">
        <f t="shared" si="129"/>
        <v>0.044553</v>
      </c>
      <c r="G204" s="44">
        <f t="shared" si="129"/>
        <v>1063.963026</v>
      </c>
      <c r="H204" s="44">
        <f t="shared" si="129"/>
        <v>0</v>
      </c>
      <c r="I204" s="44">
        <f t="shared" si="129"/>
        <v>0</v>
      </c>
      <c r="J204" s="44">
        <f t="shared" si="129"/>
        <v>0</v>
      </c>
      <c r="K204" s="44">
        <f t="shared" si="129"/>
        <v>0</v>
      </c>
      <c r="L204" s="44">
        <f t="shared" si="129"/>
        <v>1781.297671</v>
      </c>
      <c r="M204" s="44"/>
      <c r="N204" s="44"/>
      <c r="O204" s="44"/>
      <c r="P204" s="44"/>
      <c r="Q204" s="44"/>
      <c r="R204" s="44">
        <f t="shared" si="118"/>
        <v>78775.00807299999</v>
      </c>
      <c r="S204" s="45"/>
      <c r="T204" s="44">
        <f t="shared" si="119"/>
        <v>78775.00807299999</v>
      </c>
      <c r="U204" s="45"/>
      <c r="V204" s="44">
        <f t="shared" si="120"/>
        <v>78775.00807299999</v>
      </c>
      <c r="W204" s="45">
        <f>V204/$S$10*100</f>
        <v>12.472236601985204</v>
      </c>
    </row>
    <row r="205" spans="1:23" ht="15" customHeight="1">
      <c r="A205" s="71"/>
      <c r="B205" s="109" t="s">
        <v>93</v>
      </c>
      <c r="C205" s="44">
        <f aca="true" t="shared" si="130" ref="C205:L205">C225+C245+C265+C285</f>
        <v>56187.66216000001</v>
      </c>
      <c r="D205" s="44">
        <f t="shared" si="130"/>
        <v>20616.74424</v>
      </c>
      <c r="E205" s="44">
        <f t="shared" si="130"/>
        <v>0</v>
      </c>
      <c r="F205" s="44">
        <f t="shared" si="130"/>
        <v>0.029014</v>
      </c>
      <c r="G205" s="44">
        <f t="shared" si="130"/>
        <v>1521.044995</v>
      </c>
      <c r="H205" s="44">
        <f t="shared" si="130"/>
        <v>0</v>
      </c>
      <c r="I205" s="44">
        <f t="shared" si="130"/>
        <v>0</v>
      </c>
      <c r="J205" s="44">
        <f t="shared" si="130"/>
        <v>0</v>
      </c>
      <c r="K205" s="44">
        <f t="shared" si="130"/>
        <v>0</v>
      </c>
      <c r="L205" s="44">
        <f t="shared" si="130"/>
        <v>2017.581048</v>
      </c>
      <c r="M205" s="44"/>
      <c r="N205" s="44"/>
      <c r="O205" s="44"/>
      <c r="P205" s="44"/>
      <c r="Q205" s="44"/>
      <c r="R205" s="44">
        <f t="shared" si="118"/>
        <v>80343.061457</v>
      </c>
      <c r="S205" s="45"/>
      <c r="T205" s="44">
        <f t="shared" si="119"/>
        <v>80343.061457</v>
      </c>
      <c r="U205" s="45"/>
      <c r="V205" s="44">
        <f t="shared" si="120"/>
        <v>80343.061457</v>
      </c>
      <c r="W205" s="45">
        <f>V205/$S$11*100</f>
        <v>12.011645418645358</v>
      </c>
    </row>
    <row r="206" spans="1:23" ht="15" customHeight="1">
      <c r="A206" s="71"/>
      <c r="B206" s="109" t="s">
        <v>95</v>
      </c>
      <c r="C206" s="44">
        <f aca="true" t="shared" si="131" ref="C206:L206">C226+C246+C266+C286</f>
        <v>62965.89578300001</v>
      </c>
      <c r="D206" s="44">
        <f t="shared" si="131"/>
        <v>22607.347444</v>
      </c>
      <c r="E206" s="44">
        <f t="shared" si="131"/>
        <v>0</v>
      </c>
      <c r="F206" s="44">
        <f t="shared" si="131"/>
        <v>0</v>
      </c>
      <c r="G206" s="44">
        <f t="shared" si="131"/>
        <v>1623.407106</v>
      </c>
      <c r="H206" s="44">
        <f t="shared" si="131"/>
        <v>0</v>
      </c>
      <c r="I206" s="44">
        <f t="shared" si="131"/>
        <v>0</v>
      </c>
      <c r="J206" s="44">
        <f t="shared" si="131"/>
        <v>0</v>
      </c>
      <c r="K206" s="44">
        <f t="shared" si="131"/>
        <v>0</v>
      </c>
      <c r="L206" s="44">
        <f t="shared" si="131"/>
        <v>2010.813788</v>
      </c>
      <c r="M206" s="44"/>
      <c r="N206" s="44"/>
      <c r="O206" s="44"/>
      <c r="P206" s="44"/>
      <c r="Q206" s="44"/>
      <c r="R206" s="44">
        <f t="shared" si="118"/>
        <v>89207.464121</v>
      </c>
      <c r="S206" s="45"/>
      <c r="T206" s="44">
        <f t="shared" si="119"/>
        <v>89207.464121</v>
      </c>
      <c r="U206" s="45"/>
      <c r="V206" s="44">
        <f aca="true" t="shared" si="132" ref="V206:V211">T206+U206</f>
        <v>89207.464121</v>
      </c>
      <c r="W206" s="45">
        <f>V206/$S$12*100</f>
        <v>12.519579731121015</v>
      </c>
    </row>
    <row r="207" spans="1:23" ht="15" customHeight="1">
      <c r="A207" s="71"/>
      <c r="B207" s="109" t="s">
        <v>101</v>
      </c>
      <c r="C207" s="44">
        <f aca="true" t="shared" si="133" ref="C207:L207">C227+C247+C267+C287</f>
        <v>58862.71384</v>
      </c>
      <c r="D207" s="44">
        <f t="shared" si="133"/>
        <v>21908.267674000002</v>
      </c>
      <c r="E207" s="44">
        <f t="shared" si="133"/>
        <v>0</v>
      </c>
      <c r="F207" s="44">
        <f t="shared" si="133"/>
        <v>0</v>
      </c>
      <c r="G207" s="44">
        <f t="shared" si="133"/>
        <v>1349.728</v>
      </c>
      <c r="H207" s="44">
        <f t="shared" si="133"/>
        <v>0</v>
      </c>
      <c r="I207" s="44">
        <f t="shared" si="133"/>
        <v>0</v>
      </c>
      <c r="J207" s="44">
        <f t="shared" si="133"/>
        <v>0</v>
      </c>
      <c r="K207" s="44">
        <f t="shared" si="133"/>
        <v>0</v>
      </c>
      <c r="L207" s="44">
        <f t="shared" si="133"/>
        <v>2006.301799</v>
      </c>
      <c r="M207" s="44"/>
      <c r="N207" s="44"/>
      <c r="O207" s="44"/>
      <c r="P207" s="44"/>
      <c r="Q207" s="44"/>
      <c r="R207" s="44">
        <f t="shared" si="118"/>
        <v>84127.011313</v>
      </c>
      <c r="S207" s="45"/>
      <c r="T207" s="44">
        <f aca="true" t="shared" si="134" ref="T207:T212">R207+S207</f>
        <v>84127.011313</v>
      </c>
      <c r="U207" s="45"/>
      <c r="V207" s="44">
        <f t="shared" si="132"/>
        <v>84127.011313</v>
      </c>
      <c r="W207" s="45">
        <f>V207/$S$13*100</f>
        <v>11.18537121554589</v>
      </c>
    </row>
    <row r="208" spans="1:23" ht="15" customHeight="1">
      <c r="A208" s="71"/>
      <c r="B208" s="109" t="s">
        <v>106</v>
      </c>
      <c r="C208" s="44">
        <f aca="true" t="shared" si="135" ref="C208:L208">C228+C248+C268+C288</f>
        <v>57494.121833</v>
      </c>
      <c r="D208" s="44">
        <f t="shared" si="135"/>
        <v>25049.236</v>
      </c>
      <c r="E208" s="44">
        <f t="shared" si="135"/>
        <v>0</v>
      </c>
      <c r="F208" s="44">
        <f t="shared" si="135"/>
        <v>0</v>
      </c>
      <c r="G208" s="44">
        <f t="shared" si="135"/>
        <v>2125.311</v>
      </c>
      <c r="H208" s="44">
        <f t="shared" si="135"/>
        <v>0</v>
      </c>
      <c r="I208" s="44">
        <f t="shared" si="135"/>
        <v>0</v>
      </c>
      <c r="J208" s="44">
        <f t="shared" si="135"/>
        <v>0</v>
      </c>
      <c r="K208" s="44">
        <f t="shared" si="135"/>
        <v>0</v>
      </c>
      <c r="L208" s="44">
        <f t="shared" si="135"/>
        <v>1519.9070000000002</v>
      </c>
      <c r="M208" s="44"/>
      <c r="N208" s="44"/>
      <c r="O208" s="44"/>
      <c r="P208" s="44"/>
      <c r="Q208" s="44"/>
      <c r="R208" s="44">
        <f t="shared" si="118"/>
        <v>86188.57583300001</v>
      </c>
      <c r="S208" s="45"/>
      <c r="T208" s="44">
        <f t="shared" si="134"/>
        <v>86188.57583300001</v>
      </c>
      <c r="U208" s="45"/>
      <c r="V208" s="44">
        <f t="shared" si="132"/>
        <v>86188.57583300001</v>
      </c>
      <c r="W208" s="87">
        <f>V208/$S$14*100</f>
        <v>10.12054745011183</v>
      </c>
    </row>
    <row r="209" spans="1:23" ht="15" customHeight="1">
      <c r="A209" s="71"/>
      <c r="B209" s="109" t="s">
        <v>135</v>
      </c>
      <c r="C209" s="44">
        <f aca="true" t="shared" si="136" ref="C209:L209">C229+C249+C269+C289</f>
        <v>73656.29686300001</v>
      </c>
      <c r="D209" s="44">
        <f t="shared" si="136"/>
        <v>17052.832167</v>
      </c>
      <c r="E209" s="44">
        <f t="shared" si="136"/>
        <v>0</v>
      </c>
      <c r="F209" s="44">
        <f t="shared" si="136"/>
        <v>0</v>
      </c>
      <c r="G209" s="44">
        <f t="shared" si="136"/>
        <v>2777.508284</v>
      </c>
      <c r="H209" s="44">
        <f t="shared" si="136"/>
        <v>0</v>
      </c>
      <c r="I209" s="44">
        <f t="shared" si="136"/>
        <v>0</v>
      </c>
      <c r="J209" s="44">
        <f t="shared" si="136"/>
        <v>0</v>
      </c>
      <c r="K209" s="44">
        <f t="shared" si="136"/>
        <v>0</v>
      </c>
      <c r="L209" s="44">
        <f t="shared" si="136"/>
        <v>283.7740000000001</v>
      </c>
      <c r="M209" s="44"/>
      <c r="N209" s="44"/>
      <c r="O209" s="44"/>
      <c r="P209" s="44"/>
      <c r="Q209" s="44"/>
      <c r="R209" s="44">
        <f>SUM(C209:O209)</f>
        <v>93770.41131400001</v>
      </c>
      <c r="S209" s="45"/>
      <c r="T209" s="44">
        <f t="shared" si="134"/>
        <v>93770.41131400001</v>
      </c>
      <c r="U209" s="45"/>
      <c r="V209" s="44">
        <f t="shared" si="132"/>
        <v>93770.41131400001</v>
      </c>
      <c r="W209" s="87">
        <f>V209/$S$15*100</f>
        <v>9.777339081678637</v>
      </c>
    </row>
    <row r="210" spans="1:23" ht="15" customHeight="1">
      <c r="A210" s="71"/>
      <c r="B210" s="109" t="s">
        <v>143</v>
      </c>
      <c r="C210" s="44">
        <f aca="true" t="shared" si="137" ref="C210:L210">C230+C250+C270+C290</f>
        <v>81746.719628</v>
      </c>
      <c r="D210" s="44">
        <f t="shared" si="137"/>
        <v>20234.646154</v>
      </c>
      <c r="E210" s="44">
        <f t="shared" si="137"/>
        <v>0</v>
      </c>
      <c r="F210" s="44">
        <f t="shared" si="137"/>
        <v>0</v>
      </c>
      <c r="G210" s="44">
        <f t="shared" si="137"/>
        <v>3792.602213</v>
      </c>
      <c r="H210" s="44">
        <f t="shared" si="137"/>
        <v>0</v>
      </c>
      <c r="I210" s="44">
        <f t="shared" si="137"/>
        <v>0</v>
      </c>
      <c r="J210" s="44">
        <f t="shared" si="137"/>
        <v>0</v>
      </c>
      <c r="K210" s="44">
        <f t="shared" si="137"/>
        <v>0</v>
      </c>
      <c r="L210" s="44">
        <f t="shared" si="137"/>
        <v>-2227.0495279999996</v>
      </c>
      <c r="M210" s="44"/>
      <c r="N210" s="44"/>
      <c r="O210" s="44"/>
      <c r="P210" s="44"/>
      <c r="Q210" s="44"/>
      <c r="R210" s="44">
        <f>SUM(C210:O210)</f>
        <v>103546.91846700001</v>
      </c>
      <c r="S210" s="45"/>
      <c r="T210" s="44">
        <f t="shared" si="134"/>
        <v>103546.91846700001</v>
      </c>
      <c r="U210" s="45"/>
      <c r="V210" s="44">
        <f t="shared" si="132"/>
        <v>103546.91846700001</v>
      </c>
      <c r="W210" s="87">
        <f>V210/$S$16*100</f>
        <v>9.733732288827184</v>
      </c>
    </row>
    <row r="211" spans="1:23" ht="15" customHeight="1">
      <c r="A211" s="71"/>
      <c r="B211" s="109" t="s">
        <v>150</v>
      </c>
      <c r="C211" s="44">
        <f aca="true" t="shared" si="138" ref="C211:L211">C231+C251+C271+C291</f>
        <v>73171.94815400001</v>
      </c>
      <c r="D211" s="44">
        <f t="shared" si="138"/>
        <v>22926.950607</v>
      </c>
      <c r="E211" s="44">
        <f t="shared" si="138"/>
        <v>0</v>
      </c>
      <c r="F211" s="44">
        <f t="shared" si="138"/>
        <v>0</v>
      </c>
      <c r="G211" s="44">
        <f t="shared" si="138"/>
        <v>3511.604535</v>
      </c>
      <c r="H211" s="44">
        <f t="shared" si="138"/>
        <v>0</v>
      </c>
      <c r="I211" s="44">
        <f t="shared" si="138"/>
        <v>0</v>
      </c>
      <c r="J211" s="44">
        <f t="shared" si="138"/>
        <v>0</v>
      </c>
      <c r="K211" s="44">
        <f t="shared" si="138"/>
        <v>0</v>
      </c>
      <c r="L211" s="44">
        <f t="shared" si="138"/>
        <v>211.35971800000002</v>
      </c>
      <c r="M211" s="44"/>
      <c r="N211" s="44"/>
      <c r="O211" s="44"/>
      <c r="P211" s="44"/>
      <c r="Q211" s="44"/>
      <c r="R211" s="44">
        <f>SUM(C211:O211)</f>
        <v>99821.86301400003</v>
      </c>
      <c r="S211" s="45"/>
      <c r="T211" s="44">
        <f t="shared" si="134"/>
        <v>99821.86301400003</v>
      </c>
      <c r="U211" s="45"/>
      <c r="V211" s="44">
        <f t="shared" si="132"/>
        <v>99821.86301400003</v>
      </c>
      <c r="W211" s="87">
        <f>V211/$S$17*100</f>
        <v>9.35730105809021</v>
      </c>
    </row>
    <row r="212" spans="1:23" ht="15" customHeight="1">
      <c r="A212" s="71"/>
      <c r="B212" s="109" t="s">
        <v>159</v>
      </c>
      <c r="C212" s="44">
        <f aca="true" t="shared" si="139" ref="C212:L212">C232+C252+C272+C292</f>
        <v>96180.794103</v>
      </c>
      <c r="D212" s="44">
        <f t="shared" si="139"/>
        <v>24848.445765999997</v>
      </c>
      <c r="E212" s="44">
        <f t="shared" si="139"/>
        <v>0</v>
      </c>
      <c r="F212" s="44">
        <f t="shared" si="139"/>
        <v>0</v>
      </c>
      <c r="G212" s="44">
        <f t="shared" si="139"/>
        <v>3580.007894</v>
      </c>
      <c r="H212" s="44">
        <f t="shared" si="139"/>
        <v>0</v>
      </c>
      <c r="I212" s="44">
        <f t="shared" si="139"/>
        <v>0</v>
      </c>
      <c r="J212" s="44">
        <f t="shared" si="139"/>
        <v>0</v>
      </c>
      <c r="K212" s="44">
        <f t="shared" si="139"/>
        <v>0</v>
      </c>
      <c r="L212" s="44">
        <f t="shared" si="139"/>
        <v>187.946552</v>
      </c>
      <c r="M212" s="44"/>
      <c r="N212" s="44"/>
      <c r="O212" s="44"/>
      <c r="P212" s="44"/>
      <c r="Q212" s="44"/>
      <c r="R212" s="44">
        <f>SUM(C212:O212)</f>
        <v>124797.19431499997</v>
      </c>
      <c r="S212" s="45"/>
      <c r="T212" s="44">
        <f t="shared" si="134"/>
        <v>124797.19431499997</v>
      </c>
      <c r="U212" s="45"/>
      <c r="V212" s="44">
        <f>T212+U212</f>
        <v>124797.19431499997</v>
      </c>
      <c r="W212" s="87">
        <f>V212/$S$18*100</f>
        <v>10.495186681022743</v>
      </c>
    </row>
    <row r="213" spans="1:23" ht="15" customHeight="1">
      <c r="A213" s="71"/>
      <c r="B213" s="13" t="s">
        <v>164</v>
      </c>
      <c r="C213" s="44">
        <f>C233+C253+C273+C293</f>
        <v>125353.923068</v>
      </c>
      <c r="D213" s="44">
        <f aca="true" t="shared" si="140" ref="D213:L213">D233+D253+D273+D293</f>
        <v>26021.862652</v>
      </c>
      <c r="E213" s="44">
        <f t="shared" si="140"/>
        <v>0</v>
      </c>
      <c r="F213" s="44">
        <f t="shared" si="140"/>
        <v>0</v>
      </c>
      <c r="G213" s="44">
        <f t="shared" si="140"/>
        <v>3732.273601</v>
      </c>
      <c r="H213" s="44">
        <f t="shared" si="140"/>
        <v>0</v>
      </c>
      <c r="I213" s="44">
        <f t="shared" si="140"/>
        <v>0</v>
      </c>
      <c r="J213" s="44">
        <f t="shared" si="140"/>
        <v>0</v>
      </c>
      <c r="K213" s="44">
        <f t="shared" si="140"/>
        <v>0</v>
      </c>
      <c r="L213" s="44">
        <f t="shared" si="140"/>
        <v>178.15004800000003</v>
      </c>
      <c r="M213" s="44"/>
      <c r="N213" s="44"/>
      <c r="O213" s="44"/>
      <c r="P213" s="44"/>
      <c r="Q213" s="44"/>
      <c r="R213" s="44">
        <f>SUM(C213:O213)</f>
        <v>155286.20936900002</v>
      </c>
      <c r="S213" s="45"/>
      <c r="T213" s="44">
        <f>R213+S213</f>
        <v>155286.20936900002</v>
      </c>
      <c r="U213" s="45"/>
      <c r="V213" s="44">
        <f>T213+U213</f>
        <v>155286.20936900002</v>
      </c>
      <c r="W213" s="87">
        <f>V213/$S$19*100</f>
        <v>11.014894507519914</v>
      </c>
    </row>
    <row r="214" spans="1:23" ht="15" customHeight="1">
      <c r="A214" s="71"/>
      <c r="B214" s="13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5"/>
      <c r="T214" s="44"/>
      <c r="U214" s="45"/>
      <c r="V214" s="44"/>
      <c r="W214" s="45"/>
    </row>
    <row r="215" spans="1:23" ht="15" customHeight="1">
      <c r="A215" s="71" t="s">
        <v>38</v>
      </c>
      <c r="B215" s="13" t="s">
        <v>17</v>
      </c>
      <c r="C215" s="44">
        <v>8979.305659999998</v>
      </c>
      <c r="D215" s="44">
        <v>7567.92019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>
        <f aca="true" t="shared" si="141" ref="R215:R228">SUM(C215:O215)</f>
        <v>16547.22585</v>
      </c>
      <c r="S215" s="45"/>
      <c r="T215" s="44">
        <f aca="true" t="shared" si="142" ref="T215:T226">R215+S215</f>
        <v>16547.22585</v>
      </c>
      <c r="U215" s="45"/>
      <c r="V215" s="44">
        <f aca="true" t="shared" si="143" ref="V215:V225">T215+U215</f>
        <v>16547.22585</v>
      </c>
      <c r="W215" s="20">
        <f>V215/$S$1*100</f>
        <v>6.762573384178975</v>
      </c>
    </row>
    <row r="216" spans="2:23" ht="15" customHeight="1">
      <c r="B216" s="13" t="s">
        <v>18</v>
      </c>
      <c r="C216" s="44">
        <v>13021.3</v>
      </c>
      <c r="D216" s="44">
        <v>9516.6</v>
      </c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>
        <f t="shared" si="141"/>
        <v>22537.9</v>
      </c>
      <c r="S216" s="45"/>
      <c r="T216" s="44">
        <f t="shared" si="142"/>
        <v>22537.9</v>
      </c>
      <c r="U216" s="45"/>
      <c r="V216" s="44">
        <f t="shared" si="143"/>
        <v>22537.9</v>
      </c>
      <c r="W216" s="20">
        <f>V216/$S$2*100</f>
        <v>7.856707356396927</v>
      </c>
    </row>
    <row r="217" spans="1:23" ht="15" customHeight="1">
      <c r="A217" s="71"/>
      <c r="B217" s="13" t="s">
        <v>68</v>
      </c>
      <c r="C217" s="44">
        <v>13224</v>
      </c>
      <c r="D217" s="44">
        <v>14539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>
        <f t="shared" si="141"/>
        <v>27763</v>
      </c>
      <c r="S217" s="45"/>
      <c r="T217" s="44">
        <f t="shared" si="142"/>
        <v>27763</v>
      </c>
      <c r="U217" s="45"/>
      <c r="V217" s="44">
        <f t="shared" si="143"/>
        <v>27763</v>
      </c>
      <c r="W217" s="20">
        <f>V217/$S$3*100</f>
        <v>8.099775179672463</v>
      </c>
    </row>
    <row r="218" spans="2:23" ht="15" customHeight="1">
      <c r="B218" s="13" t="s">
        <v>69</v>
      </c>
      <c r="C218" s="45">
        <v>16690.7</v>
      </c>
      <c r="D218" s="45">
        <v>14552.5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4">
        <f t="shared" si="141"/>
        <v>31243.2</v>
      </c>
      <c r="S218" s="45"/>
      <c r="T218" s="44">
        <f t="shared" si="142"/>
        <v>31243.2</v>
      </c>
      <c r="U218" s="45"/>
      <c r="V218" s="44">
        <f t="shared" si="143"/>
        <v>31243.2</v>
      </c>
      <c r="W218" s="45">
        <f>V218/$S$4*100</f>
        <v>7.339406438142588</v>
      </c>
    </row>
    <row r="219" spans="1:23" ht="15" customHeight="1">
      <c r="A219" s="71"/>
      <c r="B219" s="13" t="s">
        <v>75</v>
      </c>
      <c r="C219" s="45">
        <v>22239.2</v>
      </c>
      <c r="D219" s="45">
        <v>18634.3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4">
        <f t="shared" si="141"/>
        <v>40873.5</v>
      </c>
      <c r="S219" s="45"/>
      <c r="T219" s="44">
        <f t="shared" si="142"/>
        <v>40873.5</v>
      </c>
      <c r="U219" s="45"/>
      <c r="V219" s="44">
        <f t="shared" si="143"/>
        <v>40873.5</v>
      </c>
      <c r="W219" s="45">
        <f>V219/$S$5*100</f>
        <v>7.571485784719985</v>
      </c>
    </row>
    <row r="220" spans="1:23" ht="15" customHeight="1">
      <c r="A220" s="71"/>
      <c r="B220" s="13" t="s">
        <v>82</v>
      </c>
      <c r="C220" s="45">
        <v>17073.548989999996</v>
      </c>
      <c r="D220" s="45">
        <v>17248.88401</v>
      </c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4">
        <f t="shared" si="141"/>
        <v>34322.433</v>
      </c>
      <c r="S220" s="45"/>
      <c r="T220" s="44">
        <f t="shared" si="142"/>
        <v>34322.433</v>
      </c>
      <c r="U220" s="45"/>
      <c r="V220" s="44">
        <f t="shared" si="143"/>
        <v>34322.433</v>
      </c>
      <c r="W220" s="45">
        <f>V220/$S$6*100</f>
        <v>6.465020727285878</v>
      </c>
    </row>
    <row r="221" spans="1:23" ht="15" customHeight="1">
      <c r="A221" s="71"/>
      <c r="B221" s="13" t="s">
        <v>84</v>
      </c>
      <c r="C221" s="45">
        <v>24263.189583000003</v>
      </c>
      <c r="D221" s="45">
        <v>14982.810126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4">
        <f t="shared" si="141"/>
        <v>39245.999709</v>
      </c>
      <c r="S221" s="45"/>
      <c r="T221" s="44">
        <f t="shared" si="142"/>
        <v>39245.999709</v>
      </c>
      <c r="U221" s="45"/>
      <c r="V221" s="44">
        <f t="shared" si="143"/>
        <v>39245.999709</v>
      </c>
      <c r="W221" s="45">
        <f>V221/$S$7*100</f>
        <v>7.263254330497507</v>
      </c>
    </row>
    <row r="222" spans="1:23" ht="15" customHeight="1">
      <c r="A222" s="71"/>
      <c r="B222" s="13" t="s">
        <v>85</v>
      </c>
      <c r="C222" s="45">
        <v>34741.958259</v>
      </c>
      <c r="D222" s="45">
        <v>13175.399052</v>
      </c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4">
        <f t="shared" si="141"/>
        <v>47917.357311</v>
      </c>
      <c r="S222" s="45"/>
      <c r="T222" s="44">
        <f t="shared" si="142"/>
        <v>47917.357311</v>
      </c>
      <c r="U222" s="45"/>
      <c r="V222" s="44">
        <f t="shared" si="143"/>
        <v>47917.357311</v>
      </c>
      <c r="W222" s="45">
        <f>V222/$S$8*100</f>
        <v>8.160267033751342</v>
      </c>
    </row>
    <row r="223" spans="1:23" ht="15" customHeight="1">
      <c r="A223" s="71"/>
      <c r="B223" s="109" t="s">
        <v>89</v>
      </c>
      <c r="C223" s="45">
        <v>35586.29675</v>
      </c>
      <c r="D223" s="45">
        <v>14929.689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4">
        <f t="shared" si="141"/>
        <v>50515.98575</v>
      </c>
      <c r="S223" s="45"/>
      <c r="T223" s="44">
        <f t="shared" si="142"/>
        <v>50515.98575</v>
      </c>
      <c r="U223" s="45"/>
      <c r="V223" s="44">
        <f t="shared" si="143"/>
        <v>50515.98575</v>
      </c>
      <c r="W223" s="45">
        <f>V223/$S$9*100</f>
        <v>8.131101043719086</v>
      </c>
    </row>
    <row r="224" spans="1:23" ht="15" customHeight="1">
      <c r="A224" s="71"/>
      <c r="B224" s="109" t="s">
        <v>91</v>
      </c>
      <c r="C224" s="45">
        <v>36610.290534</v>
      </c>
      <c r="D224" s="45">
        <v>15216.742891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4">
        <f t="shared" si="141"/>
        <v>51827.033425</v>
      </c>
      <c r="S224" s="45"/>
      <c r="T224" s="44">
        <f t="shared" si="142"/>
        <v>51827.033425</v>
      </c>
      <c r="U224" s="45"/>
      <c r="V224" s="44">
        <f t="shared" si="143"/>
        <v>51827.033425</v>
      </c>
      <c r="W224" s="45">
        <f>V224/$S$10*100</f>
        <v>8.205635760222128</v>
      </c>
    </row>
    <row r="225" spans="1:23" ht="15" customHeight="1">
      <c r="A225" s="71"/>
      <c r="B225" s="109" t="s">
        <v>93</v>
      </c>
      <c r="C225" s="45">
        <v>31587.713569</v>
      </c>
      <c r="D225" s="45">
        <v>19290.756168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4">
        <f t="shared" si="141"/>
        <v>50878.469737</v>
      </c>
      <c r="S225" s="45"/>
      <c r="T225" s="44">
        <f t="shared" si="142"/>
        <v>50878.469737</v>
      </c>
      <c r="U225" s="45"/>
      <c r="V225" s="44">
        <f t="shared" si="143"/>
        <v>50878.469737</v>
      </c>
      <c r="W225" s="45">
        <f>V225/$S$11*100</f>
        <v>7.606557764184832</v>
      </c>
    </row>
    <row r="226" spans="1:23" ht="15" customHeight="1">
      <c r="A226" s="71"/>
      <c r="B226" s="109" t="s">
        <v>95</v>
      </c>
      <c r="C226" s="45">
        <v>35919.37</v>
      </c>
      <c r="D226" s="45">
        <v>21212.799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4">
        <f t="shared" si="141"/>
        <v>57132.169</v>
      </c>
      <c r="S226" s="45"/>
      <c r="T226" s="44">
        <f t="shared" si="142"/>
        <v>57132.169</v>
      </c>
      <c r="U226" s="45"/>
      <c r="V226" s="44">
        <f aca="true" t="shared" si="144" ref="V226:V231">T226+U226</f>
        <v>57132.169</v>
      </c>
      <c r="W226" s="45">
        <f>V226/$S$12*100</f>
        <v>8.018059386120372</v>
      </c>
    </row>
    <row r="227" spans="1:23" ht="15" customHeight="1">
      <c r="A227" s="71"/>
      <c r="B227" s="109" t="s">
        <v>101</v>
      </c>
      <c r="C227" s="45">
        <v>31166.570999999996</v>
      </c>
      <c r="D227" s="45">
        <v>20508.54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4">
        <f t="shared" si="141"/>
        <v>51675.111</v>
      </c>
      <c r="S227" s="45"/>
      <c r="T227" s="44">
        <f aca="true" t="shared" si="145" ref="T227:T232">R227+S227</f>
        <v>51675.111</v>
      </c>
      <c r="U227" s="45"/>
      <c r="V227" s="44">
        <f t="shared" si="144"/>
        <v>51675.111</v>
      </c>
      <c r="W227" s="45">
        <f>V227/$S$13*100</f>
        <v>6.8706268072335615</v>
      </c>
    </row>
    <row r="228" spans="1:23" ht="15" customHeight="1">
      <c r="A228" s="71"/>
      <c r="B228" s="109" t="s">
        <v>106</v>
      </c>
      <c r="C228" s="45">
        <v>30022.212999999996</v>
      </c>
      <c r="D228" s="45">
        <v>23521.504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4">
        <f t="shared" si="141"/>
        <v>53543.717</v>
      </c>
      <c r="S228" s="45"/>
      <c r="T228" s="44">
        <f t="shared" si="145"/>
        <v>53543.717</v>
      </c>
      <c r="U228" s="45"/>
      <c r="V228" s="44">
        <f t="shared" si="144"/>
        <v>53543.717</v>
      </c>
      <c r="W228" s="87">
        <f>V228/$S$14*100</f>
        <v>6.287280226138499</v>
      </c>
    </row>
    <row r="229" spans="1:24" ht="15" customHeight="1">
      <c r="A229" s="71"/>
      <c r="B229" s="109" t="s">
        <v>135</v>
      </c>
      <c r="C229" s="45">
        <v>44249.561</v>
      </c>
      <c r="D229" s="45">
        <v>15359.456999999999</v>
      </c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4">
        <f>SUM(C229:O229)</f>
        <v>59609.018</v>
      </c>
      <c r="S229" s="45"/>
      <c r="T229" s="44">
        <f t="shared" si="145"/>
        <v>59609.018</v>
      </c>
      <c r="U229" s="45"/>
      <c r="V229" s="44">
        <f t="shared" si="144"/>
        <v>59609.018</v>
      </c>
      <c r="W229" s="87">
        <f>V229/$S$15*100</f>
        <v>6.215367653238289</v>
      </c>
      <c r="X229" s="127"/>
    </row>
    <row r="230" spans="1:24" ht="15" customHeight="1">
      <c r="A230" s="71"/>
      <c r="B230" s="109" t="s">
        <v>143</v>
      </c>
      <c r="C230" s="45">
        <v>47104.359163999994</v>
      </c>
      <c r="D230" s="45">
        <v>18316.196836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4">
        <f>SUM(C230:O230)</f>
        <v>65420.556</v>
      </c>
      <c r="S230" s="45"/>
      <c r="T230" s="44">
        <f t="shared" si="145"/>
        <v>65420.556</v>
      </c>
      <c r="U230" s="45"/>
      <c r="V230" s="44">
        <f t="shared" si="144"/>
        <v>65420.556</v>
      </c>
      <c r="W230" s="87">
        <f>V230/$S$16*100</f>
        <v>6.1497356726571075</v>
      </c>
      <c r="X230" s="127"/>
    </row>
    <row r="231" spans="1:24" ht="15" customHeight="1">
      <c r="A231" s="71"/>
      <c r="B231" s="109" t="s">
        <v>150</v>
      </c>
      <c r="C231" s="45">
        <v>39754.773</v>
      </c>
      <c r="D231" s="45">
        <v>21062.157</v>
      </c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4">
        <f>SUM(C231:O231)</f>
        <v>60816.93</v>
      </c>
      <c r="S231" s="45"/>
      <c r="T231" s="44">
        <f t="shared" si="145"/>
        <v>60816.93</v>
      </c>
      <c r="U231" s="45"/>
      <c r="V231" s="44">
        <f t="shared" si="144"/>
        <v>60816.93</v>
      </c>
      <c r="W231" s="87">
        <f>V231/$S$17*100</f>
        <v>5.700978786170163</v>
      </c>
      <c r="X231" s="127"/>
    </row>
    <row r="232" spans="1:24" ht="15" customHeight="1">
      <c r="A232" s="71"/>
      <c r="B232" s="109" t="s">
        <v>159</v>
      </c>
      <c r="C232" s="45">
        <v>56800.788478</v>
      </c>
      <c r="D232" s="45">
        <v>22550.094522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4">
        <f>SUM(C232:O232)</f>
        <v>79350.883</v>
      </c>
      <c r="S232" s="45"/>
      <c r="T232" s="44">
        <f t="shared" si="145"/>
        <v>79350.883</v>
      </c>
      <c r="U232" s="45"/>
      <c r="V232" s="44">
        <f>T232+U232</f>
        <v>79350.883</v>
      </c>
      <c r="W232" s="87">
        <f>V232/$S$18*100</f>
        <v>6.673245620305549</v>
      </c>
      <c r="X232" s="127"/>
    </row>
    <row r="233" spans="1:24" ht="15" customHeight="1">
      <c r="A233" s="71"/>
      <c r="B233" s="13" t="s">
        <v>164</v>
      </c>
      <c r="C233" s="45">
        <v>70537.518205</v>
      </c>
      <c r="D233" s="45">
        <v>23553.046962</v>
      </c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4">
        <f>SUM(C233:O233)</f>
        <v>94090.565167</v>
      </c>
      <c r="S233" s="45"/>
      <c r="T233" s="44">
        <f>R233+S233</f>
        <v>94090.565167</v>
      </c>
      <c r="U233" s="45"/>
      <c r="V233" s="44">
        <f>T233+U233</f>
        <v>94090.565167</v>
      </c>
      <c r="W233" s="87">
        <f>V233/$S$19*100</f>
        <v>6.674112618749582</v>
      </c>
      <c r="X233" s="127"/>
    </row>
    <row r="234" spans="1:24" ht="15" customHeight="1">
      <c r="A234" s="71"/>
      <c r="B234" s="107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4"/>
      <c r="S234" s="45"/>
      <c r="T234" s="44"/>
      <c r="U234" s="45"/>
      <c r="V234" s="44"/>
      <c r="W234" s="51"/>
      <c r="X234" s="127"/>
    </row>
    <row r="235" spans="1:23" ht="15" customHeight="1">
      <c r="A235" s="71" t="s">
        <v>39</v>
      </c>
      <c r="B235" s="13" t="s">
        <v>17</v>
      </c>
      <c r="C235" s="45">
        <v>7969.69262</v>
      </c>
      <c r="D235" s="45"/>
      <c r="E235" s="45"/>
      <c r="F235" s="45"/>
      <c r="G235" s="45"/>
      <c r="H235" s="45"/>
      <c r="I235" s="45"/>
      <c r="J235" s="45"/>
      <c r="K235" s="45"/>
      <c r="L235" s="45">
        <v>26.6</v>
      </c>
      <c r="M235" s="45"/>
      <c r="N235" s="45"/>
      <c r="O235" s="45"/>
      <c r="P235" s="45"/>
      <c r="Q235" s="45"/>
      <c r="R235" s="44">
        <f aca="true" t="shared" si="146" ref="R235:R248">SUM(C235:O235)</f>
        <v>7996.29262</v>
      </c>
      <c r="S235" s="45"/>
      <c r="T235" s="44">
        <f aca="true" t="shared" si="147" ref="T235:T246">R235+S235</f>
        <v>7996.29262</v>
      </c>
      <c r="U235" s="45"/>
      <c r="V235" s="44">
        <f aca="true" t="shared" si="148" ref="V235:V244">T235+U235</f>
        <v>7996.29262</v>
      </c>
      <c r="W235" s="20">
        <f>V235/$S$1*100</f>
        <v>3.2679505395231407</v>
      </c>
    </row>
    <row r="236" spans="2:23" ht="15" customHeight="1">
      <c r="B236" s="13" t="s">
        <v>18</v>
      </c>
      <c r="C236" s="45">
        <v>9079.44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4">
        <f t="shared" si="146"/>
        <v>9079.44</v>
      </c>
      <c r="S236" s="45"/>
      <c r="T236" s="44">
        <f t="shared" si="147"/>
        <v>9079.44</v>
      </c>
      <c r="U236" s="45"/>
      <c r="V236" s="44">
        <f t="shared" si="148"/>
        <v>9079.44</v>
      </c>
      <c r="W236" s="20">
        <f>V236/$S$2*100</f>
        <v>3.165090937485947</v>
      </c>
    </row>
    <row r="237" spans="1:23" ht="15" customHeight="1">
      <c r="A237" s="71"/>
      <c r="B237" s="13" t="s">
        <v>68</v>
      </c>
      <c r="C237" s="45">
        <v>9943.1</v>
      </c>
      <c r="D237" s="45"/>
      <c r="E237" s="45"/>
      <c r="F237" s="45"/>
      <c r="G237" s="45"/>
      <c r="H237" s="45"/>
      <c r="I237" s="45"/>
      <c r="J237" s="45"/>
      <c r="K237" s="45"/>
      <c r="L237" s="45">
        <v>683.1</v>
      </c>
      <c r="M237" s="45"/>
      <c r="N237" s="45"/>
      <c r="O237" s="45"/>
      <c r="P237" s="45"/>
      <c r="Q237" s="45"/>
      <c r="R237" s="44">
        <f t="shared" si="146"/>
        <v>10626.2</v>
      </c>
      <c r="S237" s="45"/>
      <c r="T237" s="44">
        <f t="shared" si="147"/>
        <v>10626.2</v>
      </c>
      <c r="U237" s="45"/>
      <c r="V237" s="44">
        <f t="shared" si="148"/>
        <v>10626.2</v>
      </c>
      <c r="W237" s="20">
        <f>V237/$S$3*100</f>
        <v>3.100163203336654</v>
      </c>
    </row>
    <row r="238" spans="2:23" ht="15" customHeight="1">
      <c r="B238" s="13" t="s">
        <v>69</v>
      </c>
      <c r="C238" s="45">
        <v>11207.8</v>
      </c>
      <c r="D238" s="45"/>
      <c r="E238" s="45"/>
      <c r="F238" s="45"/>
      <c r="G238" s="45"/>
      <c r="H238" s="45"/>
      <c r="I238" s="45"/>
      <c r="J238" s="45"/>
      <c r="K238" s="45"/>
      <c r="L238" s="45">
        <v>1344.1</v>
      </c>
      <c r="M238" s="45"/>
      <c r="N238" s="45"/>
      <c r="O238" s="45"/>
      <c r="P238" s="45"/>
      <c r="Q238" s="45"/>
      <c r="R238" s="44">
        <f t="shared" si="146"/>
        <v>12551.9</v>
      </c>
      <c r="S238" s="45"/>
      <c r="T238" s="44">
        <f t="shared" si="147"/>
        <v>12551.9</v>
      </c>
      <c r="U238" s="45"/>
      <c r="V238" s="44">
        <f t="shared" si="148"/>
        <v>12551.9</v>
      </c>
      <c r="W238" s="45">
        <f>V238/$S$4*100</f>
        <v>2.9485934754097514</v>
      </c>
    </row>
    <row r="239" spans="2:23" ht="15" customHeight="1">
      <c r="B239" s="13" t="s">
        <v>75</v>
      </c>
      <c r="C239" s="45">
        <v>12382.5</v>
      </c>
      <c r="D239" s="45"/>
      <c r="E239" s="45"/>
      <c r="F239" s="45"/>
      <c r="G239" s="45"/>
      <c r="H239" s="45"/>
      <c r="I239" s="45"/>
      <c r="J239" s="45"/>
      <c r="K239" s="45"/>
      <c r="L239" s="45">
        <v>1263.54</v>
      </c>
      <c r="M239" s="45"/>
      <c r="N239" s="45"/>
      <c r="O239" s="45"/>
      <c r="P239" s="45"/>
      <c r="Q239" s="45"/>
      <c r="R239" s="44">
        <f t="shared" si="146"/>
        <v>13646.04</v>
      </c>
      <c r="S239" s="45"/>
      <c r="T239" s="44">
        <f t="shared" si="147"/>
        <v>13646.04</v>
      </c>
      <c r="U239" s="45"/>
      <c r="V239" s="44">
        <f t="shared" si="148"/>
        <v>13646.04</v>
      </c>
      <c r="W239" s="45">
        <f>V239/$S$5*100</f>
        <v>2.527818705951786</v>
      </c>
    </row>
    <row r="240" spans="2:23" ht="15" customHeight="1">
      <c r="B240" s="13" t="s">
        <v>82</v>
      </c>
      <c r="C240" s="45">
        <v>14272.138656</v>
      </c>
      <c r="D240" s="45"/>
      <c r="E240" s="45"/>
      <c r="F240" s="45"/>
      <c r="G240" s="45"/>
      <c r="H240" s="45"/>
      <c r="I240" s="45"/>
      <c r="J240" s="45"/>
      <c r="K240" s="45"/>
      <c r="L240" s="45">
        <v>1309.069324</v>
      </c>
      <c r="M240" s="45"/>
      <c r="N240" s="45"/>
      <c r="O240" s="45"/>
      <c r="P240" s="45"/>
      <c r="Q240" s="45"/>
      <c r="R240" s="44">
        <f t="shared" si="146"/>
        <v>15581.20798</v>
      </c>
      <c r="S240" s="45"/>
      <c r="T240" s="44">
        <f t="shared" si="147"/>
        <v>15581.20798</v>
      </c>
      <c r="U240" s="45"/>
      <c r="V240" s="44">
        <f t="shared" si="148"/>
        <v>15581.20798</v>
      </c>
      <c r="W240" s="45">
        <f>V240/$S$6*100</f>
        <v>2.9348977838153876</v>
      </c>
    </row>
    <row r="241" spans="2:23" ht="15" customHeight="1">
      <c r="B241" s="13" t="s">
        <v>84</v>
      </c>
      <c r="C241" s="45">
        <v>16212.342744</v>
      </c>
      <c r="D241" s="45"/>
      <c r="E241" s="45"/>
      <c r="F241" s="45"/>
      <c r="G241" s="45"/>
      <c r="H241" s="45"/>
      <c r="I241" s="45"/>
      <c r="J241" s="45"/>
      <c r="K241" s="45"/>
      <c r="L241" s="45">
        <v>1099.724147</v>
      </c>
      <c r="M241" s="45"/>
      <c r="N241" s="45"/>
      <c r="O241" s="45"/>
      <c r="P241" s="45"/>
      <c r="Q241" s="45"/>
      <c r="R241" s="44">
        <f t="shared" si="146"/>
        <v>17312.066891</v>
      </c>
      <c r="S241" s="45"/>
      <c r="T241" s="44">
        <f t="shared" si="147"/>
        <v>17312.066891</v>
      </c>
      <c r="U241" s="45"/>
      <c r="V241" s="44">
        <f t="shared" si="148"/>
        <v>17312.066891</v>
      </c>
      <c r="W241" s="45">
        <f>V241/$S$7*100</f>
        <v>3.203942968665995</v>
      </c>
    </row>
    <row r="242" spans="2:23" ht="15" customHeight="1">
      <c r="B242" s="13" t="s">
        <v>85</v>
      </c>
      <c r="C242" s="45">
        <v>17805.865513</v>
      </c>
      <c r="D242" s="45"/>
      <c r="E242" s="45"/>
      <c r="F242" s="45"/>
      <c r="G242" s="45"/>
      <c r="H242" s="45"/>
      <c r="I242" s="45"/>
      <c r="J242" s="45"/>
      <c r="K242" s="45"/>
      <c r="L242" s="45">
        <v>1299</v>
      </c>
      <c r="M242" s="45"/>
      <c r="N242" s="45"/>
      <c r="O242" s="45"/>
      <c r="P242" s="45"/>
      <c r="Q242" s="45"/>
      <c r="R242" s="44">
        <f t="shared" si="146"/>
        <v>19104.865513</v>
      </c>
      <c r="S242" s="45"/>
      <c r="T242" s="44">
        <f t="shared" si="147"/>
        <v>19104.865513</v>
      </c>
      <c r="U242" s="45"/>
      <c r="V242" s="44">
        <f t="shared" si="148"/>
        <v>19104.865513</v>
      </c>
      <c r="W242" s="45">
        <f>V242/$S$8*100</f>
        <v>3.2535351066657827</v>
      </c>
    </row>
    <row r="243" spans="2:23" ht="15" customHeight="1">
      <c r="B243" s="109" t="s">
        <v>89</v>
      </c>
      <c r="C243" s="45">
        <v>18910.779</v>
      </c>
      <c r="D243" s="45"/>
      <c r="E243" s="45"/>
      <c r="F243" s="45"/>
      <c r="G243" s="45"/>
      <c r="H243" s="45"/>
      <c r="I243" s="45"/>
      <c r="J243" s="45"/>
      <c r="K243" s="45"/>
      <c r="L243" s="45">
        <v>1349.621274</v>
      </c>
      <c r="M243" s="45"/>
      <c r="N243" s="45"/>
      <c r="O243" s="45"/>
      <c r="P243" s="45"/>
      <c r="Q243" s="45"/>
      <c r="R243" s="44">
        <f t="shared" si="146"/>
        <v>20260.400274</v>
      </c>
      <c r="S243" s="45"/>
      <c r="T243" s="44">
        <f t="shared" si="147"/>
        <v>20260.400274</v>
      </c>
      <c r="U243" s="45"/>
      <c r="V243" s="44">
        <f t="shared" si="148"/>
        <v>20260.400274</v>
      </c>
      <c r="W243" s="45">
        <f>V243/$S$9*100</f>
        <v>3.261133270354679</v>
      </c>
    </row>
    <row r="244" spans="2:23" ht="15" customHeight="1">
      <c r="B244" s="109" t="s">
        <v>91</v>
      </c>
      <c r="C244" s="45">
        <v>19798.031423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/>
      <c r="J244" s="45"/>
      <c r="K244" s="45"/>
      <c r="L244" s="45">
        <v>1307.973547</v>
      </c>
      <c r="M244" s="45"/>
      <c r="N244" s="45"/>
      <c r="O244" s="45"/>
      <c r="P244" s="45"/>
      <c r="Q244" s="45"/>
      <c r="R244" s="44">
        <f t="shared" si="146"/>
        <v>21106.00497</v>
      </c>
      <c r="S244" s="45"/>
      <c r="T244" s="44">
        <f t="shared" si="147"/>
        <v>21106.00497</v>
      </c>
      <c r="U244" s="45"/>
      <c r="V244" s="44">
        <f t="shared" si="148"/>
        <v>21106.00497</v>
      </c>
      <c r="W244" s="45">
        <f>V244/$S$10*100</f>
        <v>3.341657387893565</v>
      </c>
    </row>
    <row r="245" spans="2:23" ht="15" customHeight="1">
      <c r="B245" s="109" t="s">
        <v>93</v>
      </c>
      <c r="C245" s="45">
        <v>22755.435815</v>
      </c>
      <c r="D245" s="45"/>
      <c r="E245" s="45"/>
      <c r="F245" s="45"/>
      <c r="G245" s="45"/>
      <c r="H245" s="45"/>
      <c r="I245" s="45"/>
      <c r="J245" s="45"/>
      <c r="K245" s="45"/>
      <c r="L245" s="45">
        <v>1339.411672</v>
      </c>
      <c r="M245" s="45"/>
      <c r="N245" s="45"/>
      <c r="O245" s="45"/>
      <c r="P245" s="45"/>
      <c r="Q245" s="45"/>
      <c r="R245" s="44">
        <f t="shared" si="146"/>
        <v>24094.847487</v>
      </c>
      <c r="S245" s="45"/>
      <c r="T245" s="44">
        <f t="shared" si="147"/>
        <v>24094.847487</v>
      </c>
      <c r="U245" s="45"/>
      <c r="V245" s="44">
        <f aca="true" t="shared" si="149" ref="V245:V250">T245+U245</f>
        <v>24094.847487</v>
      </c>
      <c r="W245" s="45">
        <f>V245/$S$11*100</f>
        <v>3.602286982617416</v>
      </c>
    </row>
    <row r="246" spans="2:23" ht="15" customHeight="1">
      <c r="B246" s="109" t="s">
        <v>95</v>
      </c>
      <c r="C246" s="45">
        <v>24654.388417</v>
      </c>
      <c r="D246" s="45"/>
      <c r="E246" s="45"/>
      <c r="F246" s="45"/>
      <c r="G246" s="45"/>
      <c r="H246" s="45"/>
      <c r="I246" s="45"/>
      <c r="J246" s="45"/>
      <c r="K246" s="45"/>
      <c r="L246" s="45">
        <v>1363.574711</v>
      </c>
      <c r="M246" s="45"/>
      <c r="N246" s="45"/>
      <c r="O246" s="45"/>
      <c r="P246" s="45"/>
      <c r="Q246" s="45"/>
      <c r="R246" s="44">
        <f t="shared" si="146"/>
        <v>26017.963128</v>
      </c>
      <c r="S246" s="45"/>
      <c r="T246" s="44">
        <f t="shared" si="147"/>
        <v>26017.963128</v>
      </c>
      <c r="U246" s="45"/>
      <c r="V246" s="44">
        <f t="shared" si="149"/>
        <v>26017.963128</v>
      </c>
      <c r="W246" s="45">
        <f>V246/$S$12*100</f>
        <v>3.6514205064784804</v>
      </c>
    </row>
    <row r="247" spans="2:23" ht="15" customHeight="1">
      <c r="B247" s="109" t="s">
        <v>101</v>
      </c>
      <c r="C247" s="45">
        <v>25556.200274</v>
      </c>
      <c r="D247" s="45"/>
      <c r="E247" s="45"/>
      <c r="F247" s="45"/>
      <c r="G247" s="45"/>
      <c r="H247" s="45"/>
      <c r="I247" s="45"/>
      <c r="J247" s="45"/>
      <c r="K247" s="45"/>
      <c r="L247" s="45">
        <v>1400.795139</v>
      </c>
      <c r="M247" s="45"/>
      <c r="N247" s="45"/>
      <c r="O247" s="45"/>
      <c r="P247" s="45"/>
      <c r="Q247" s="45"/>
      <c r="R247" s="44">
        <f t="shared" si="146"/>
        <v>26956.995413</v>
      </c>
      <c r="S247" s="45"/>
      <c r="T247" s="44">
        <f aca="true" t="shared" si="150" ref="T247:T252">R247+S247</f>
        <v>26956.995413</v>
      </c>
      <c r="U247" s="45"/>
      <c r="V247" s="44">
        <f t="shared" si="149"/>
        <v>26956.995413</v>
      </c>
      <c r="W247" s="45">
        <f>V247/$S$13*100</f>
        <v>3.5841520558519933</v>
      </c>
    </row>
    <row r="248" spans="2:23" ht="15" customHeight="1">
      <c r="B248" s="109" t="s">
        <v>106</v>
      </c>
      <c r="C248" s="45">
        <v>25167.267987</v>
      </c>
      <c r="D248" s="45"/>
      <c r="E248" s="45"/>
      <c r="F248" s="45"/>
      <c r="G248" s="45"/>
      <c r="H248" s="45"/>
      <c r="I248" s="45"/>
      <c r="J248" s="45"/>
      <c r="K248" s="45"/>
      <c r="L248" s="45">
        <v>1436.864</v>
      </c>
      <c r="M248" s="45"/>
      <c r="N248" s="45"/>
      <c r="O248" s="45"/>
      <c r="P248" s="45"/>
      <c r="Q248" s="45"/>
      <c r="R248" s="44">
        <f t="shared" si="146"/>
        <v>26604.131987</v>
      </c>
      <c r="S248" s="45"/>
      <c r="T248" s="44">
        <f t="shared" si="150"/>
        <v>26604.131987</v>
      </c>
      <c r="U248" s="45"/>
      <c r="V248" s="44">
        <f t="shared" si="149"/>
        <v>26604.131987</v>
      </c>
      <c r="W248" s="87">
        <f>V248/$S$14*100</f>
        <v>3.1239451115327657</v>
      </c>
    </row>
    <row r="249" spans="2:23" ht="15" customHeight="1">
      <c r="B249" s="109" t="s">
        <v>135</v>
      </c>
      <c r="C249" s="45">
        <v>27084.543</v>
      </c>
      <c r="D249" s="45"/>
      <c r="E249" s="45"/>
      <c r="F249" s="45"/>
      <c r="G249" s="45"/>
      <c r="H249" s="45"/>
      <c r="I249" s="45"/>
      <c r="J249" s="45"/>
      <c r="K249" s="45"/>
      <c r="L249" s="45">
        <v>1433.585</v>
      </c>
      <c r="M249" s="45"/>
      <c r="N249" s="45"/>
      <c r="O249" s="45"/>
      <c r="P249" s="45"/>
      <c r="Q249" s="45"/>
      <c r="R249" s="44">
        <f>SUM(C249:O249)</f>
        <v>28518.128</v>
      </c>
      <c r="S249" s="45"/>
      <c r="T249" s="44">
        <f t="shared" si="150"/>
        <v>28518.128</v>
      </c>
      <c r="U249" s="45"/>
      <c r="V249" s="44">
        <f t="shared" si="149"/>
        <v>28518.128</v>
      </c>
      <c r="W249" s="87">
        <f>V249/$S$15*100</f>
        <v>2.973554274994249</v>
      </c>
    </row>
    <row r="250" spans="2:23" ht="15" customHeight="1">
      <c r="B250" s="109" t="s">
        <v>143</v>
      </c>
      <c r="C250" s="45">
        <v>31463.273274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4">
        <f>SUM(C250:O250)</f>
        <v>31463.273274</v>
      </c>
      <c r="S250" s="45"/>
      <c r="T250" s="44">
        <f t="shared" si="150"/>
        <v>31463.273274</v>
      </c>
      <c r="U250" s="45"/>
      <c r="V250" s="44">
        <f t="shared" si="149"/>
        <v>31463.273274</v>
      </c>
      <c r="W250" s="87">
        <f>V250/$S$16*100</f>
        <v>2.9576455148390486</v>
      </c>
    </row>
    <row r="251" spans="2:23" ht="15" customHeight="1">
      <c r="B251" s="109" t="s">
        <v>150</v>
      </c>
      <c r="C251" s="45">
        <v>30715.254272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4">
        <f>SUM(C251:O251)</f>
        <v>30715.254272</v>
      </c>
      <c r="S251" s="45"/>
      <c r="T251" s="44">
        <f t="shared" si="150"/>
        <v>30715.254272</v>
      </c>
      <c r="U251" s="45"/>
      <c r="V251" s="44">
        <f>T251+U251</f>
        <v>30715.254272</v>
      </c>
      <c r="W251" s="87">
        <f>V251/$S$17*100</f>
        <v>2.8792478182718937</v>
      </c>
    </row>
    <row r="252" spans="2:23" ht="15" customHeight="1">
      <c r="B252" s="109" t="s">
        <v>159</v>
      </c>
      <c r="C252" s="45">
        <v>34484.794708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4">
        <f>SUM(C252:O252)</f>
        <v>34484.794708</v>
      </c>
      <c r="S252" s="45"/>
      <c r="T252" s="44">
        <f t="shared" si="150"/>
        <v>34484.794708</v>
      </c>
      <c r="U252" s="45"/>
      <c r="V252" s="44">
        <f>T252+U252</f>
        <v>34484.794708</v>
      </c>
      <c r="W252" s="87">
        <f>V252/$S$18*100</f>
        <v>2.9001001192676954</v>
      </c>
    </row>
    <row r="253" spans="2:23" ht="15" customHeight="1">
      <c r="B253" s="13" t="s">
        <v>164</v>
      </c>
      <c r="C253" s="45">
        <v>35312.786671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4">
        <f>SUM(C253:O253)</f>
        <v>35312.786671</v>
      </c>
      <c r="S253" s="45"/>
      <c r="T253" s="44">
        <f>R253+S253</f>
        <v>35312.786671</v>
      </c>
      <c r="U253" s="45"/>
      <c r="V253" s="44">
        <f>T253+U253</f>
        <v>35312.786671</v>
      </c>
      <c r="W253" s="87">
        <f>V253/$S$19*100</f>
        <v>2.504836852726152</v>
      </c>
    </row>
    <row r="254" spans="2:23" ht="15" customHeight="1">
      <c r="B254" s="107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4"/>
      <c r="S254" s="45"/>
      <c r="T254" s="44"/>
      <c r="U254" s="45"/>
      <c r="V254" s="44"/>
      <c r="W254" s="45"/>
    </row>
    <row r="255" spans="1:24" ht="15" customHeight="1">
      <c r="A255" s="71" t="s">
        <v>191</v>
      </c>
      <c r="B255" s="13" t="s">
        <v>17</v>
      </c>
      <c r="C255" s="45">
        <v>1223.42294</v>
      </c>
      <c r="D255" s="45">
        <v>256.845</v>
      </c>
      <c r="E255" s="45"/>
      <c r="F255" s="45"/>
      <c r="G255" s="45"/>
      <c r="H255" s="45"/>
      <c r="I255" s="45"/>
      <c r="J255" s="45"/>
      <c r="K255" s="45"/>
      <c r="L255" s="45">
        <v>12.4</v>
      </c>
      <c r="M255" s="45"/>
      <c r="N255" s="45"/>
      <c r="O255" s="45"/>
      <c r="P255" s="45"/>
      <c r="Q255" s="45"/>
      <c r="R255" s="44">
        <f aca="true" t="shared" si="151" ref="R255:R268">SUM(C255:O255)</f>
        <v>1492.66794</v>
      </c>
      <c r="S255" s="45"/>
      <c r="T255" s="44">
        <f aca="true" t="shared" si="152" ref="T255:T266">R255+S255</f>
        <v>1492.66794</v>
      </c>
      <c r="U255" s="45"/>
      <c r="V255" s="44">
        <f aca="true" t="shared" si="153" ref="V255:V264">T255+U255</f>
        <v>1492.66794</v>
      </c>
      <c r="W255" s="20">
        <f>V255/$S$1*100</f>
        <v>0.6100283258333153</v>
      </c>
      <c r="X255" s="126"/>
    </row>
    <row r="256" spans="1:23" ht="15" customHeight="1">
      <c r="A256" s="63" t="s">
        <v>192</v>
      </c>
      <c r="B256" s="13" t="s">
        <v>18</v>
      </c>
      <c r="C256" s="45">
        <v>452.9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4">
        <f t="shared" si="151"/>
        <v>452.9</v>
      </c>
      <c r="S256" s="45"/>
      <c r="T256" s="44">
        <f t="shared" si="152"/>
        <v>452.9</v>
      </c>
      <c r="U256" s="45"/>
      <c r="V256" s="44">
        <f t="shared" si="153"/>
        <v>452.9</v>
      </c>
      <c r="W256" s="20">
        <f>V256/$S$2*100</f>
        <v>0.15788084789231333</v>
      </c>
    </row>
    <row r="257" spans="2:23" ht="15" customHeight="1">
      <c r="B257" s="13" t="s">
        <v>68</v>
      </c>
      <c r="C257" s="45">
        <v>347.6</v>
      </c>
      <c r="D257" s="45">
        <v>25.6</v>
      </c>
      <c r="E257" s="45"/>
      <c r="F257" s="45"/>
      <c r="G257" s="45"/>
      <c r="H257" s="45"/>
      <c r="I257" s="45"/>
      <c r="J257" s="45"/>
      <c r="K257" s="45"/>
      <c r="L257" s="45">
        <v>46.2</v>
      </c>
      <c r="M257" s="45"/>
      <c r="N257" s="45"/>
      <c r="O257" s="45"/>
      <c r="P257" s="45"/>
      <c r="Q257" s="45"/>
      <c r="R257" s="44">
        <f t="shared" si="151"/>
        <v>419.40000000000003</v>
      </c>
      <c r="S257" s="45"/>
      <c r="T257" s="44">
        <f t="shared" si="152"/>
        <v>419.40000000000003</v>
      </c>
      <c r="U257" s="45"/>
      <c r="V257" s="44">
        <f t="shared" si="153"/>
        <v>419.40000000000003</v>
      </c>
      <c r="W257" s="20">
        <f>V257/$S$3*100</f>
        <v>0.12235874042267156</v>
      </c>
    </row>
    <row r="258" spans="2:23" ht="15" customHeight="1">
      <c r="B258" s="13" t="s">
        <v>69</v>
      </c>
      <c r="C258" s="45">
        <v>189.1</v>
      </c>
      <c r="D258" s="45">
        <v>52</v>
      </c>
      <c r="E258" s="45"/>
      <c r="F258" s="45"/>
      <c r="G258" s="45"/>
      <c r="H258" s="45"/>
      <c r="I258" s="45"/>
      <c r="J258" s="45"/>
      <c r="K258" s="45"/>
      <c r="L258" s="45">
        <v>2.3</v>
      </c>
      <c r="M258" s="45"/>
      <c r="N258" s="45"/>
      <c r="O258" s="45"/>
      <c r="P258" s="45"/>
      <c r="Q258" s="45"/>
      <c r="R258" s="44">
        <f t="shared" si="151"/>
        <v>243.4</v>
      </c>
      <c r="S258" s="45"/>
      <c r="T258" s="44">
        <f t="shared" si="152"/>
        <v>243.4</v>
      </c>
      <c r="U258" s="45"/>
      <c r="V258" s="44">
        <f t="shared" si="153"/>
        <v>243.4</v>
      </c>
      <c r="W258" s="45">
        <f>V258/$S$4*100</f>
        <v>0.057177610713496245</v>
      </c>
    </row>
    <row r="259" spans="2:23" ht="15" customHeight="1">
      <c r="B259" s="13" t="s">
        <v>75</v>
      </c>
      <c r="C259" s="45">
        <v>21.9</v>
      </c>
      <c r="D259" s="45">
        <v>60.5</v>
      </c>
      <c r="E259" s="45"/>
      <c r="F259" s="45"/>
      <c r="G259" s="45"/>
      <c r="H259" s="45"/>
      <c r="I259" s="45"/>
      <c r="J259" s="45"/>
      <c r="K259" s="45"/>
      <c r="L259" s="45">
        <v>4.74</v>
      </c>
      <c r="M259" s="45"/>
      <c r="N259" s="45"/>
      <c r="O259" s="45"/>
      <c r="P259" s="45"/>
      <c r="Q259" s="45"/>
      <c r="R259" s="44">
        <f t="shared" si="151"/>
        <v>87.14</v>
      </c>
      <c r="S259" s="45"/>
      <c r="T259" s="44">
        <f t="shared" si="152"/>
        <v>87.14</v>
      </c>
      <c r="U259" s="45"/>
      <c r="V259" s="44">
        <f t="shared" si="153"/>
        <v>87.14</v>
      </c>
      <c r="W259" s="45">
        <f>V259/$S$5*100</f>
        <v>0.01614198126611373</v>
      </c>
    </row>
    <row r="260" spans="2:23" ht="15" customHeight="1">
      <c r="B260" s="13" t="s">
        <v>82</v>
      </c>
      <c r="C260" s="45">
        <v>0.111674</v>
      </c>
      <c r="D260" s="45">
        <v>53.068464000000006</v>
      </c>
      <c r="E260" s="45"/>
      <c r="F260" s="45"/>
      <c r="G260" s="45"/>
      <c r="H260" s="45"/>
      <c r="I260" s="45"/>
      <c r="J260" s="45"/>
      <c r="K260" s="45"/>
      <c r="L260" s="45">
        <v>2.9947</v>
      </c>
      <c r="M260" s="45"/>
      <c r="N260" s="45"/>
      <c r="O260" s="45"/>
      <c r="P260" s="45"/>
      <c r="Q260" s="45"/>
      <c r="R260" s="44">
        <f t="shared" si="151"/>
        <v>56.17483800000001</v>
      </c>
      <c r="S260" s="45"/>
      <c r="T260" s="44">
        <f t="shared" si="152"/>
        <v>56.17483800000001</v>
      </c>
      <c r="U260" s="45"/>
      <c r="V260" s="44">
        <f t="shared" si="153"/>
        <v>56.17483800000001</v>
      </c>
      <c r="W260" s="45">
        <f>V260/$S$6*100</f>
        <v>0.010581169814561994</v>
      </c>
    </row>
    <row r="261" spans="2:23" ht="15" customHeight="1">
      <c r="B261" s="13" t="s">
        <v>84</v>
      </c>
      <c r="C261" s="45">
        <v>16.430172</v>
      </c>
      <c r="D261" s="45">
        <v>54.041865</v>
      </c>
      <c r="E261" s="45"/>
      <c r="F261" s="45"/>
      <c r="G261" s="45"/>
      <c r="H261" s="45"/>
      <c r="I261" s="45"/>
      <c r="J261" s="45"/>
      <c r="K261" s="45"/>
      <c r="L261" s="45">
        <v>36.765181</v>
      </c>
      <c r="M261" s="45"/>
      <c r="N261" s="45"/>
      <c r="O261" s="45"/>
      <c r="P261" s="45"/>
      <c r="Q261" s="45"/>
      <c r="R261" s="44">
        <f t="shared" si="151"/>
        <v>107.237218</v>
      </c>
      <c r="S261" s="45"/>
      <c r="T261" s="44">
        <f t="shared" si="152"/>
        <v>107.237218</v>
      </c>
      <c r="U261" s="45"/>
      <c r="V261" s="44">
        <f t="shared" si="153"/>
        <v>107.237218</v>
      </c>
      <c r="W261" s="45">
        <f>V261/$S$7*100</f>
        <v>0.019846384187033148</v>
      </c>
    </row>
    <row r="262" spans="2:23" ht="15" customHeight="1">
      <c r="B262" s="13" t="s">
        <v>85</v>
      </c>
      <c r="C262" s="45">
        <v>10.292261</v>
      </c>
      <c r="D262" s="45">
        <v>44.249168</v>
      </c>
      <c r="E262" s="45"/>
      <c r="F262" s="45"/>
      <c r="G262" s="45"/>
      <c r="H262" s="45"/>
      <c r="I262" s="45"/>
      <c r="J262" s="45"/>
      <c r="K262" s="45"/>
      <c r="L262" s="45">
        <v>247.86</v>
      </c>
      <c r="M262" s="45"/>
      <c r="N262" s="45"/>
      <c r="O262" s="45"/>
      <c r="P262" s="45"/>
      <c r="Q262" s="45"/>
      <c r="R262" s="44">
        <f t="shared" si="151"/>
        <v>302.401429</v>
      </c>
      <c r="S262" s="45"/>
      <c r="T262" s="44">
        <f t="shared" si="152"/>
        <v>302.401429</v>
      </c>
      <c r="U262" s="45"/>
      <c r="V262" s="44">
        <f t="shared" si="153"/>
        <v>302.401429</v>
      </c>
      <c r="W262" s="45">
        <f>V262/$S$8*100</f>
        <v>0.05149859154401891</v>
      </c>
    </row>
    <row r="263" spans="1:23" ht="15" customHeight="1">
      <c r="A263" s="63"/>
      <c r="B263" s="109" t="s">
        <v>89</v>
      </c>
      <c r="C263" s="45">
        <v>16.947385999999998</v>
      </c>
      <c r="D263" s="45">
        <v>35.351834000000004</v>
      </c>
      <c r="E263" s="45"/>
      <c r="F263" s="45"/>
      <c r="G263" s="45">
        <v>1811.448295</v>
      </c>
      <c r="H263" s="45"/>
      <c r="I263" s="45"/>
      <c r="J263" s="45"/>
      <c r="K263" s="45"/>
      <c r="L263" s="45">
        <v>217.9</v>
      </c>
      <c r="M263" s="45"/>
      <c r="N263" s="45"/>
      <c r="O263" s="45"/>
      <c r="P263" s="45"/>
      <c r="Q263" s="45"/>
      <c r="R263" s="44">
        <f t="shared" si="151"/>
        <v>2081.647515</v>
      </c>
      <c r="S263" s="45"/>
      <c r="T263" s="44">
        <f t="shared" si="152"/>
        <v>2081.647515</v>
      </c>
      <c r="U263" s="45"/>
      <c r="V263" s="44">
        <f t="shared" si="153"/>
        <v>2081.647515</v>
      </c>
      <c r="W263" s="45">
        <f>V263/$S$9*100</f>
        <v>0.33506396105260094</v>
      </c>
    </row>
    <row r="264" spans="1:23" ht="15" customHeight="1">
      <c r="A264" s="63"/>
      <c r="B264" s="109" t="s">
        <v>91</v>
      </c>
      <c r="C264" s="45">
        <v>419.11253800000003</v>
      </c>
      <c r="D264" s="45">
        <v>36.790051</v>
      </c>
      <c r="E264" s="45"/>
      <c r="F264" s="45"/>
      <c r="G264" s="45">
        <v>1063.963026</v>
      </c>
      <c r="H264" s="45"/>
      <c r="I264" s="45"/>
      <c r="J264" s="45"/>
      <c r="K264" s="45"/>
      <c r="L264" s="45">
        <v>1.543977</v>
      </c>
      <c r="M264" s="45"/>
      <c r="N264" s="45"/>
      <c r="O264" s="45"/>
      <c r="P264" s="45"/>
      <c r="Q264" s="45"/>
      <c r="R264" s="44">
        <f t="shared" si="151"/>
        <v>1521.409592</v>
      </c>
      <c r="S264" s="45"/>
      <c r="T264" s="44">
        <f t="shared" si="152"/>
        <v>1521.409592</v>
      </c>
      <c r="U264" s="45"/>
      <c r="V264" s="44">
        <f t="shared" si="153"/>
        <v>1521.409592</v>
      </c>
      <c r="W264" s="45">
        <f>V264/$S$10*100</f>
        <v>0.24088071666548716</v>
      </c>
    </row>
    <row r="265" spans="1:23" ht="15" customHeight="1">
      <c r="A265" s="63"/>
      <c r="B265" s="109" t="s">
        <v>93</v>
      </c>
      <c r="C265" s="45">
        <v>1017.398088</v>
      </c>
      <c r="D265" s="45">
        <v>47.065575</v>
      </c>
      <c r="E265" s="45"/>
      <c r="F265" s="45">
        <v>0</v>
      </c>
      <c r="G265" s="45">
        <v>1521.044995</v>
      </c>
      <c r="H265" s="45"/>
      <c r="I265" s="45"/>
      <c r="J265" s="45"/>
      <c r="K265" s="45"/>
      <c r="L265" s="45">
        <v>3.586142</v>
      </c>
      <c r="M265" s="45"/>
      <c r="N265" s="45"/>
      <c r="O265" s="45"/>
      <c r="P265" s="45"/>
      <c r="Q265" s="45"/>
      <c r="R265" s="44">
        <f t="shared" si="151"/>
        <v>2589.0948</v>
      </c>
      <c r="S265" s="45"/>
      <c r="T265" s="44">
        <f t="shared" si="152"/>
        <v>2589.0948</v>
      </c>
      <c r="U265" s="45"/>
      <c r="V265" s="44">
        <f aca="true" t="shared" si="154" ref="V265:V270">T265+U265</f>
        <v>2589.0948</v>
      </c>
      <c r="W265" s="45">
        <f>V265/$S$11*100</f>
        <v>0.38708120065231777</v>
      </c>
    </row>
    <row r="266" spans="1:23" ht="15" customHeight="1">
      <c r="A266" s="63"/>
      <c r="B266" s="109" t="s">
        <v>95</v>
      </c>
      <c r="C266" s="45">
        <v>1019.192493</v>
      </c>
      <c r="D266" s="45">
        <v>53.681339</v>
      </c>
      <c r="E266" s="45"/>
      <c r="F266" s="45">
        <v>0</v>
      </c>
      <c r="G266" s="45">
        <v>1623.407106</v>
      </c>
      <c r="H266" s="45"/>
      <c r="I266" s="45"/>
      <c r="J266" s="45"/>
      <c r="K266" s="45"/>
      <c r="L266" s="45">
        <v>5.459252</v>
      </c>
      <c r="M266" s="45"/>
      <c r="N266" s="45"/>
      <c r="O266" s="45"/>
      <c r="P266" s="45"/>
      <c r="Q266" s="45"/>
      <c r="R266" s="44">
        <f t="shared" si="151"/>
        <v>2701.74019</v>
      </c>
      <c r="S266" s="45"/>
      <c r="T266" s="44">
        <f t="shared" si="152"/>
        <v>2701.74019</v>
      </c>
      <c r="U266" s="45"/>
      <c r="V266" s="44">
        <f t="shared" si="154"/>
        <v>2701.74019</v>
      </c>
      <c r="W266" s="45">
        <f>V266/$S$12*100</f>
        <v>0.379168403168592</v>
      </c>
    </row>
    <row r="267" spans="1:23" ht="15" customHeight="1">
      <c r="A267" s="63"/>
      <c r="B267" s="109" t="s">
        <v>101</v>
      </c>
      <c r="C267" s="45">
        <v>855.834566</v>
      </c>
      <c r="D267" s="45">
        <v>44.780674</v>
      </c>
      <c r="E267" s="45"/>
      <c r="F267" s="45">
        <v>0</v>
      </c>
      <c r="G267" s="45">
        <v>1349.728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4">
        <f t="shared" si="151"/>
        <v>2250.34324</v>
      </c>
      <c r="S267" s="45"/>
      <c r="T267" s="44">
        <f aca="true" t="shared" si="155" ref="T267:T272">R267+S267</f>
        <v>2250.34324</v>
      </c>
      <c r="U267" s="45"/>
      <c r="V267" s="44">
        <f t="shared" si="154"/>
        <v>2250.34324</v>
      </c>
      <c r="W267" s="45">
        <f>V267/$S$13*100</f>
        <v>0.29920145871038045</v>
      </c>
    </row>
    <row r="268" spans="1:23" ht="15" customHeight="1">
      <c r="A268" s="63"/>
      <c r="B268" s="109" t="s">
        <v>106</v>
      </c>
      <c r="C268" s="45">
        <v>935.049673</v>
      </c>
      <c r="D268" s="45">
        <v>43.351000000000006</v>
      </c>
      <c r="E268" s="45">
        <v>0</v>
      </c>
      <c r="F268" s="45">
        <v>0</v>
      </c>
      <c r="G268" s="45">
        <v>2125.311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4">
        <f t="shared" si="151"/>
        <v>3103.7116730000002</v>
      </c>
      <c r="S268" s="45"/>
      <c r="T268" s="44">
        <f t="shared" si="155"/>
        <v>3103.7116730000002</v>
      </c>
      <c r="U268" s="45"/>
      <c r="V268" s="44">
        <f t="shared" si="154"/>
        <v>3103.7116730000002</v>
      </c>
      <c r="W268" s="87">
        <f>V268/$S$14*100</f>
        <v>0.3644480832230631</v>
      </c>
    </row>
    <row r="269" spans="1:23" ht="15" customHeight="1">
      <c r="A269" s="63"/>
      <c r="B269" s="109" t="s">
        <v>135</v>
      </c>
      <c r="C269" s="45">
        <v>1117.794863</v>
      </c>
      <c r="D269" s="45">
        <v>44.954038999999995</v>
      </c>
      <c r="E269" s="45">
        <v>0</v>
      </c>
      <c r="F269" s="45">
        <v>0</v>
      </c>
      <c r="G269" s="45">
        <v>2777.508284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4">
        <f>SUM(C269:O269)</f>
        <v>3940.257186</v>
      </c>
      <c r="S269" s="45"/>
      <c r="T269" s="44">
        <f t="shared" si="155"/>
        <v>3940.257186</v>
      </c>
      <c r="U269" s="45"/>
      <c r="V269" s="44">
        <f t="shared" si="154"/>
        <v>3940.257186</v>
      </c>
      <c r="W269" s="87">
        <f>V269/$S$15*100</f>
        <v>0.4108463430701731</v>
      </c>
    </row>
    <row r="270" spans="1:23" ht="15" customHeight="1">
      <c r="A270" s="63"/>
      <c r="B270" s="109" t="s">
        <v>143</v>
      </c>
      <c r="C270" s="45">
        <v>1381.966966</v>
      </c>
      <c r="D270" s="45">
        <v>59.146381999999996</v>
      </c>
      <c r="E270" s="45"/>
      <c r="F270" s="45">
        <v>0</v>
      </c>
      <c r="G270" s="45">
        <v>3792.602213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4">
        <f>SUM(C270:O270)</f>
        <v>5233.715561</v>
      </c>
      <c r="S270" s="45"/>
      <c r="T270" s="44">
        <f t="shared" si="155"/>
        <v>5233.715561</v>
      </c>
      <c r="U270" s="45"/>
      <c r="V270" s="44">
        <f t="shared" si="154"/>
        <v>5233.715561</v>
      </c>
      <c r="W270" s="87">
        <f>V270/$S$16*100</f>
        <v>0.4919855356475771</v>
      </c>
    </row>
    <row r="271" spans="1:23" ht="15" customHeight="1">
      <c r="A271" s="63"/>
      <c r="B271" s="109" t="s">
        <v>150</v>
      </c>
      <c r="C271" s="45">
        <v>964.2202580000001</v>
      </c>
      <c r="D271" s="45">
        <v>44.764489000000005</v>
      </c>
      <c r="E271" s="45"/>
      <c r="F271" s="45">
        <v>0</v>
      </c>
      <c r="G271" s="45">
        <v>3511.604535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4">
        <f>SUM(C271:O271)</f>
        <v>4520.589282</v>
      </c>
      <c r="S271" s="45"/>
      <c r="T271" s="44">
        <f t="shared" si="155"/>
        <v>4520.589282</v>
      </c>
      <c r="U271" s="45"/>
      <c r="V271" s="44">
        <f>T271+U271</f>
        <v>4520.589282</v>
      </c>
      <c r="W271" s="87">
        <f>V271/$S$17*100</f>
        <v>0.42376002204764707</v>
      </c>
    </row>
    <row r="272" spans="1:23" ht="15" customHeight="1">
      <c r="A272" s="63"/>
      <c r="B272" s="109" t="s">
        <v>159</v>
      </c>
      <c r="C272" s="45">
        <v>1843.23189</v>
      </c>
      <c r="D272" s="45">
        <v>56.418518000000006</v>
      </c>
      <c r="E272" s="45"/>
      <c r="F272" s="45">
        <v>0</v>
      </c>
      <c r="G272" s="45">
        <v>3580.007894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4">
        <f>SUM(C272:O272)</f>
        <v>5479.658302</v>
      </c>
      <c r="S272" s="45"/>
      <c r="T272" s="44">
        <f t="shared" si="155"/>
        <v>5479.658302</v>
      </c>
      <c r="U272" s="45"/>
      <c r="V272" s="44">
        <f>T272+U272</f>
        <v>5479.658302</v>
      </c>
      <c r="W272" s="87">
        <f>V272/$S$18*100</f>
        <v>0.4608279628670602</v>
      </c>
    </row>
    <row r="273" spans="1:23" ht="15" customHeight="1">
      <c r="A273" s="63"/>
      <c r="B273" s="13" t="s">
        <v>164</v>
      </c>
      <c r="C273" s="45">
        <v>15331.660205</v>
      </c>
      <c r="D273" s="45">
        <v>97.13569</v>
      </c>
      <c r="E273" s="45"/>
      <c r="F273" s="45">
        <v>0</v>
      </c>
      <c r="G273" s="45">
        <v>3732.273601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4">
        <f>SUM(C273:O273)</f>
        <v>19161.069496</v>
      </c>
      <c r="S273" s="45"/>
      <c r="T273" s="44">
        <f>R273+S273</f>
        <v>19161.069496</v>
      </c>
      <c r="U273" s="45"/>
      <c r="V273" s="44">
        <f>T273+U273</f>
        <v>19161.069496</v>
      </c>
      <c r="W273" s="87">
        <f>V273/$S$19*100</f>
        <v>1.3591494055223643</v>
      </c>
    </row>
    <row r="274" spans="1:23" ht="15" customHeight="1">
      <c r="A274" s="63"/>
      <c r="B274" s="107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4"/>
      <c r="S274" s="45"/>
      <c r="T274" s="44"/>
      <c r="U274" s="45"/>
      <c r="V274" s="44"/>
      <c r="W274" s="45"/>
    </row>
    <row r="275" spans="1:23" ht="15" customHeight="1">
      <c r="A275" s="71" t="s">
        <v>194</v>
      </c>
      <c r="B275" s="13" t="s">
        <v>17</v>
      </c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4">
        <f aca="true" t="shared" si="156" ref="R275:R288">SUM(C275:O275)</f>
        <v>0</v>
      </c>
      <c r="S275" s="45"/>
      <c r="T275" s="44"/>
      <c r="U275" s="45"/>
      <c r="V275" s="44"/>
      <c r="W275" s="20">
        <f>V275/$S$1*100</f>
        <v>0</v>
      </c>
    </row>
    <row r="276" spans="1:23" ht="15" customHeight="1">
      <c r="A276" s="82" t="s">
        <v>193</v>
      </c>
      <c r="B276" s="13" t="s">
        <v>18</v>
      </c>
      <c r="C276" s="45">
        <v>337.4</v>
      </c>
      <c r="D276" s="45">
        <v>420.6</v>
      </c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4">
        <f t="shared" si="156"/>
        <v>758</v>
      </c>
      <c r="S276" s="45"/>
      <c r="T276" s="44">
        <f aca="true" t="shared" si="157" ref="T276:T287">R276+S276</f>
        <v>758</v>
      </c>
      <c r="U276" s="45"/>
      <c r="V276" s="44">
        <f aca="true" t="shared" si="158" ref="V276:V286">T276+U276</f>
        <v>758</v>
      </c>
      <c r="W276" s="20">
        <f>V276/$S$2*100</f>
        <v>0.264238645843174</v>
      </c>
    </row>
    <row r="277" spans="1:23" ht="15" customHeight="1">
      <c r="A277" s="82" t="s">
        <v>187</v>
      </c>
      <c r="B277" s="13" t="s">
        <v>68</v>
      </c>
      <c r="C277" s="45">
        <v>263.1</v>
      </c>
      <c r="D277" s="45">
        <v>450.8</v>
      </c>
      <c r="E277" s="45"/>
      <c r="F277" s="45"/>
      <c r="G277" s="45"/>
      <c r="H277" s="45"/>
      <c r="I277" s="45"/>
      <c r="J277" s="45"/>
      <c r="K277" s="45"/>
      <c r="L277" s="45">
        <v>32.7</v>
      </c>
      <c r="M277" s="45"/>
      <c r="N277" s="45"/>
      <c r="O277" s="45"/>
      <c r="P277" s="45"/>
      <c r="Q277" s="45"/>
      <c r="R277" s="44">
        <f t="shared" si="156"/>
        <v>746.6000000000001</v>
      </c>
      <c r="S277" s="45"/>
      <c r="T277" s="44">
        <f t="shared" si="157"/>
        <v>746.6000000000001</v>
      </c>
      <c r="U277" s="45"/>
      <c r="V277" s="44">
        <f t="shared" si="158"/>
        <v>746.6000000000001</v>
      </c>
      <c r="W277" s="20">
        <f>V277/$S$3*100</f>
        <v>0.21781839675623893</v>
      </c>
    </row>
    <row r="278" spans="2:23" ht="15" customHeight="1">
      <c r="B278" s="13" t="s">
        <v>69</v>
      </c>
      <c r="C278" s="45">
        <v>1245.1</v>
      </c>
      <c r="D278" s="45">
        <v>817.8</v>
      </c>
      <c r="E278" s="45"/>
      <c r="F278" s="45"/>
      <c r="G278" s="45"/>
      <c r="H278" s="45"/>
      <c r="I278" s="45"/>
      <c r="J278" s="45"/>
      <c r="K278" s="45"/>
      <c r="L278" s="45">
        <v>61.1</v>
      </c>
      <c r="M278" s="45"/>
      <c r="N278" s="45"/>
      <c r="O278" s="45"/>
      <c r="P278" s="45"/>
      <c r="Q278" s="45"/>
      <c r="R278" s="44">
        <f t="shared" si="156"/>
        <v>2123.9999999999995</v>
      </c>
      <c r="S278" s="45"/>
      <c r="T278" s="44">
        <f t="shared" si="157"/>
        <v>2123.9999999999995</v>
      </c>
      <c r="U278" s="45"/>
      <c r="V278" s="44">
        <f t="shared" si="158"/>
        <v>2123.9999999999995</v>
      </c>
      <c r="W278" s="45">
        <f>V278/$S$4*100</f>
        <v>0.49895334903642563</v>
      </c>
    </row>
    <row r="279" spans="2:23" ht="15" customHeight="1">
      <c r="B279" s="13" t="s">
        <v>75</v>
      </c>
      <c r="C279" s="45">
        <v>724.5</v>
      </c>
      <c r="D279" s="45">
        <v>964.8</v>
      </c>
      <c r="E279" s="45"/>
      <c r="F279" s="45"/>
      <c r="G279" s="45"/>
      <c r="H279" s="45"/>
      <c r="I279" s="45"/>
      <c r="J279" s="45"/>
      <c r="K279" s="45"/>
      <c r="L279" s="45">
        <v>953.14</v>
      </c>
      <c r="M279" s="45"/>
      <c r="N279" s="45"/>
      <c r="O279" s="45"/>
      <c r="P279" s="45"/>
      <c r="Q279" s="45"/>
      <c r="R279" s="44">
        <f t="shared" si="156"/>
        <v>2642.44</v>
      </c>
      <c r="S279" s="45"/>
      <c r="T279" s="44">
        <f t="shared" si="157"/>
        <v>2642.44</v>
      </c>
      <c r="U279" s="45"/>
      <c r="V279" s="44">
        <f t="shared" si="158"/>
        <v>2642.44</v>
      </c>
      <c r="W279" s="45">
        <f>V279/$S$5*100</f>
        <v>0.4894906699200088</v>
      </c>
    </row>
    <row r="280" spans="2:23" ht="15" customHeight="1">
      <c r="B280" s="13" t="s">
        <v>82</v>
      </c>
      <c r="C280" s="45">
        <v>444.004646</v>
      </c>
      <c r="D280" s="45">
        <v>934.708909</v>
      </c>
      <c r="E280" s="45"/>
      <c r="F280" s="45"/>
      <c r="G280" s="45"/>
      <c r="H280" s="45"/>
      <c r="I280" s="45"/>
      <c r="J280" s="45"/>
      <c r="K280" s="45"/>
      <c r="L280" s="45">
        <v>743.6360000000001</v>
      </c>
      <c r="M280" s="45"/>
      <c r="N280" s="45"/>
      <c r="O280" s="45"/>
      <c r="P280" s="45"/>
      <c r="Q280" s="45"/>
      <c r="R280" s="44">
        <f t="shared" si="156"/>
        <v>2122.349555</v>
      </c>
      <c r="S280" s="45"/>
      <c r="T280" s="44">
        <f t="shared" si="157"/>
        <v>2122.349555</v>
      </c>
      <c r="U280" s="45"/>
      <c r="V280" s="44">
        <f t="shared" si="158"/>
        <v>2122.349555</v>
      </c>
      <c r="W280" s="45">
        <f>V280/$S$6*100</f>
        <v>0.3997686837533038</v>
      </c>
    </row>
    <row r="281" spans="2:23" ht="15" customHeight="1">
      <c r="B281" s="13" t="s">
        <v>84</v>
      </c>
      <c r="C281" s="45">
        <v>730.082434</v>
      </c>
      <c r="D281" s="45">
        <v>1092.7687420000002</v>
      </c>
      <c r="E281" s="45"/>
      <c r="F281" s="45">
        <v>0.026348</v>
      </c>
      <c r="G281" s="45"/>
      <c r="H281" s="45"/>
      <c r="I281" s="45"/>
      <c r="J281" s="45"/>
      <c r="K281" s="45"/>
      <c r="L281" s="45">
        <v>803.588075</v>
      </c>
      <c r="M281" s="45"/>
      <c r="N281" s="45"/>
      <c r="O281" s="45"/>
      <c r="P281" s="45"/>
      <c r="Q281" s="45"/>
      <c r="R281" s="44">
        <f t="shared" si="156"/>
        <v>2626.465599</v>
      </c>
      <c r="S281" s="45"/>
      <c r="T281" s="44">
        <f t="shared" si="157"/>
        <v>2626.465599</v>
      </c>
      <c r="U281" s="45"/>
      <c r="V281" s="44">
        <f t="shared" si="158"/>
        <v>2626.465599</v>
      </c>
      <c r="W281" s="45">
        <f>V281/$S$7*100</f>
        <v>0.4860797986365158</v>
      </c>
    </row>
    <row r="282" spans="2:23" ht="15" customHeight="1">
      <c r="B282" s="13" t="s">
        <v>85</v>
      </c>
      <c r="C282" s="45">
        <v>669.76738</v>
      </c>
      <c r="D282" s="45">
        <v>1194.881534</v>
      </c>
      <c r="E282" s="45"/>
      <c r="F282" s="45">
        <v>0.064903</v>
      </c>
      <c r="G282" s="45"/>
      <c r="H282" s="45"/>
      <c r="I282" s="45"/>
      <c r="J282" s="45"/>
      <c r="K282" s="45"/>
      <c r="L282" s="45">
        <v>368.998</v>
      </c>
      <c r="M282" s="45"/>
      <c r="N282" s="45"/>
      <c r="O282" s="45"/>
      <c r="P282" s="45"/>
      <c r="Q282" s="45"/>
      <c r="R282" s="44">
        <f t="shared" si="156"/>
        <v>2233.711817</v>
      </c>
      <c r="S282" s="45"/>
      <c r="T282" s="44">
        <f t="shared" si="157"/>
        <v>2233.711817</v>
      </c>
      <c r="U282" s="45"/>
      <c r="V282" s="44">
        <f t="shared" si="158"/>
        <v>2233.711817</v>
      </c>
      <c r="W282" s="45">
        <f>V282/$S$8*100</f>
        <v>0.3803983759968651</v>
      </c>
    </row>
    <row r="283" spans="1:23" ht="15" customHeight="1">
      <c r="A283" s="63"/>
      <c r="B283" s="109" t="s">
        <v>89</v>
      </c>
      <c r="C283" s="45">
        <v>1688.141451</v>
      </c>
      <c r="D283" s="45">
        <v>1197.226674</v>
      </c>
      <c r="E283" s="45"/>
      <c r="F283" s="45">
        <v>0.03176</v>
      </c>
      <c r="G283" s="45"/>
      <c r="H283" s="45"/>
      <c r="I283" s="45"/>
      <c r="J283" s="45"/>
      <c r="K283" s="45"/>
      <c r="L283" s="45">
        <v>384</v>
      </c>
      <c r="M283" s="45"/>
      <c r="N283" s="45"/>
      <c r="O283" s="45"/>
      <c r="P283" s="45"/>
      <c r="Q283" s="45"/>
      <c r="R283" s="44">
        <f t="shared" si="156"/>
        <v>3269.399885</v>
      </c>
      <c r="S283" s="45"/>
      <c r="T283" s="44">
        <f t="shared" si="157"/>
        <v>3269.399885</v>
      </c>
      <c r="U283" s="45"/>
      <c r="V283" s="44">
        <f t="shared" si="158"/>
        <v>3269.399885</v>
      </c>
      <c r="W283" s="45">
        <f>V283/$S$9*100</f>
        <v>0.5262457105918905</v>
      </c>
    </row>
    <row r="284" spans="1:23" ht="15" customHeight="1">
      <c r="A284" s="63"/>
      <c r="B284" s="109" t="s">
        <v>91</v>
      </c>
      <c r="C284" s="45">
        <v>2604.792997</v>
      </c>
      <c r="D284" s="45">
        <v>1243.942389</v>
      </c>
      <c r="E284" s="45"/>
      <c r="F284" s="45">
        <v>0.044553</v>
      </c>
      <c r="G284" s="45"/>
      <c r="H284" s="45"/>
      <c r="I284" s="45"/>
      <c r="J284" s="45"/>
      <c r="K284" s="45"/>
      <c r="L284" s="45">
        <v>471.780147</v>
      </c>
      <c r="M284" s="45"/>
      <c r="N284" s="45"/>
      <c r="O284" s="45"/>
      <c r="P284" s="45"/>
      <c r="Q284" s="45"/>
      <c r="R284" s="44">
        <f t="shared" si="156"/>
        <v>4320.560086</v>
      </c>
      <c r="S284" s="45"/>
      <c r="T284" s="44">
        <f t="shared" si="157"/>
        <v>4320.560086</v>
      </c>
      <c r="U284" s="45"/>
      <c r="V284" s="44">
        <f t="shared" si="158"/>
        <v>4320.560086</v>
      </c>
      <c r="W284" s="45">
        <f>V284/$S$10*100</f>
        <v>0.684062737204025</v>
      </c>
    </row>
    <row r="285" spans="1:23" ht="15" customHeight="1">
      <c r="A285" s="63"/>
      <c r="B285" s="109" t="s">
        <v>93</v>
      </c>
      <c r="C285" s="45">
        <v>827.114688</v>
      </c>
      <c r="D285" s="45">
        <v>1278.922497</v>
      </c>
      <c r="E285" s="45"/>
      <c r="F285" s="45">
        <v>0.029014</v>
      </c>
      <c r="G285" s="45"/>
      <c r="H285" s="45"/>
      <c r="I285" s="45"/>
      <c r="J285" s="45"/>
      <c r="K285" s="45"/>
      <c r="L285" s="45">
        <v>674.583234</v>
      </c>
      <c r="M285" s="45"/>
      <c r="N285" s="45"/>
      <c r="O285" s="45"/>
      <c r="P285" s="45"/>
      <c r="Q285" s="45"/>
      <c r="R285" s="44">
        <f t="shared" si="156"/>
        <v>2780.6494330000005</v>
      </c>
      <c r="S285" s="45"/>
      <c r="T285" s="44">
        <f t="shared" si="157"/>
        <v>2780.6494330000005</v>
      </c>
      <c r="U285" s="45"/>
      <c r="V285" s="44">
        <f t="shared" si="158"/>
        <v>2780.6494330000005</v>
      </c>
      <c r="W285" s="45">
        <f>V285/$S$11*100</f>
        <v>0.41571947119079106</v>
      </c>
    </row>
    <row r="286" spans="1:23" ht="15" customHeight="1">
      <c r="A286" s="63"/>
      <c r="B286" s="109" t="s">
        <v>95</v>
      </c>
      <c r="C286" s="45">
        <v>1372.944873</v>
      </c>
      <c r="D286" s="45">
        <v>1340.867105</v>
      </c>
      <c r="E286" s="45"/>
      <c r="F286" s="45"/>
      <c r="G286" s="45"/>
      <c r="H286" s="45"/>
      <c r="I286" s="45"/>
      <c r="J286" s="45"/>
      <c r="K286" s="45"/>
      <c r="L286" s="45">
        <v>641.779825</v>
      </c>
      <c r="M286" s="45"/>
      <c r="N286" s="45"/>
      <c r="O286" s="45"/>
      <c r="P286" s="45"/>
      <c r="Q286" s="45"/>
      <c r="R286" s="44">
        <f t="shared" si="156"/>
        <v>3355.591803</v>
      </c>
      <c r="S286" s="45"/>
      <c r="T286" s="44">
        <f t="shared" si="157"/>
        <v>3355.591803</v>
      </c>
      <c r="U286" s="45"/>
      <c r="V286" s="44">
        <f t="shared" si="158"/>
        <v>3355.591803</v>
      </c>
      <c r="W286" s="45">
        <f>V286/$S$12*100</f>
        <v>0.4709314353535698</v>
      </c>
    </row>
    <row r="287" spans="1:23" ht="15" customHeight="1">
      <c r="A287" s="63"/>
      <c r="B287" s="109" t="s">
        <v>101</v>
      </c>
      <c r="C287" s="45">
        <v>1284.108</v>
      </c>
      <c r="D287" s="45">
        <v>1354.947</v>
      </c>
      <c r="E287" s="45"/>
      <c r="F287" s="45">
        <v>0</v>
      </c>
      <c r="G287" s="45"/>
      <c r="H287" s="45"/>
      <c r="I287" s="45"/>
      <c r="J287" s="45"/>
      <c r="K287" s="45"/>
      <c r="L287" s="45">
        <v>605.50666</v>
      </c>
      <c r="M287" s="45"/>
      <c r="N287" s="45"/>
      <c r="O287" s="45"/>
      <c r="P287" s="45"/>
      <c r="Q287" s="45"/>
      <c r="R287" s="44">
        <f t="shared" si="156"/>
        <v>3244.56166</v>
      </c>
      <c r="S287" s="45"/>
      <c r="T287" s="44">
        <f t="shared" si="157"/>
        <v>3244.56166</v>
      </c>
      <c r="U287" s="45"/>
      <c r="V287" s="44">
        <f aca="true" t="shared" si="159" ref="V287:V292">T287+U287</f>
        <v>3244.56166</v>
      </c>
      <c r="W287" s="45">
        <f>V287/$S$13*100</f>
        <v>0.43139089374995676</v>
      </c>
    </row>
    <row r="288" spans="1:23" ht="15" customHeight="1">
      <c r="A288" s="63"/>
      <c r="B288" s="109" t="s">
        <v>106</v>
      </c>
      <c r="C288" s="45">
        <v>1369.591173</v>
      </c>
      <c r="D288" s="45">
        <v>1484.381</v>
      </c>
      <c r="E288" s="45"/>
      <c r="F288" s="45"/>
      <c r="G288" s="45"/>
      <c r="H288" s="45"/>
      <c r="I288" s="45"/>
      <c r="J288" s="45"/>
      <c r="K288" s="45"/>
      <c r="L288" s="45">
        <v>83.043</v>
      </c>
      <c r="M288" s="45"/>
      <c r="N288" s="45"/>
      <c r="O288" s="45"/>
      <c r="P288" s="45"/>
      <c r="Q288" s="45"/>
      <c r="R288" s="44">
        <f t="shared" si="156"/>
        <v>2937.0151730000002</v>
      </c>
      <c r="S288" s="45"/>
      <c r="T288" s="44">
        <f aca="true" t="shared" si="160" ref="T288:T293">R288+S288</f>
        <v>2937.0151730000002</v>
      </c>
      <c r="U288" s="45"/>
      <c r="V288" s="44">
        <f t="shared" si="159"/>
        <v>2937.0151730000002</v>
      </c>
      <c r="W288" s="87">
        <f>V288/$S$14*100</f>
        <v>0.3448740292175017</v>
      </c>
    </row>
    <row r="289" spans="1:23" ht="15" customHeight="1">
      <c r="A289" s="63"/>
      <c r="B289" s="109" t="s">
        <v>135</v>
      </c>
      <c r="C289" s="45">
        <v>1204.398</v>
      </c>
      <c r="D289" s="45">
        <v>1648.421128</v>
      </c>
      <c r="E289" s="45"/>
      <c r="F289" s="45"/>
      <c r="G289" s="45"/>
      <c r="H289" s="45"/>
      <c r="I289" s="45"/>
      <c r="J289" s="45"/>
      <c r="K289" s="45"/>
      <c r="L289" s="45">
        <v>-1149.811</v>
      </c>
      <c r="M289" s="45"/>
      <c r="N289" s="45"/>
      <c r="O289" s="45"/>
      <c r="P289" s="45"/>
      <c r="Q289" s="45"/>
      <c r="R289" s="44">
        <f>SUM(C289:O289)</f>
        <v>1703.0081280000002</v>
      </c>
      <c r="S289" s="45"/>
      <c r="T289" s="44">
        <f t="shared" si="160"/>
        <v>1703.0081280000002</v>
      </c>
      <c r="U289" s="45"/>
      <c r="V289" s="44">
        <f t="shared" si="159"/>
        <v>1703.0081280000002</v>
      </c>
      <c r="W289" s="87">
        <f>V289/$S$15*100</f>
        <v>0.1775708103759249</v>
      </c>
    </row>
    <row r="290" spans="1:23" ht="15" customHeight="1">
      <c r="A290" s="63"/>
      <c r="B290" s="109" t="s">
        <v>143</v>
      </c>
      <c r="C290" s="45">
        <v>1797.120224</v>
      </c>
      <c r="D290" s="45">
        <v>1859.302936</v>
      </c>
      <c r="E290" s="45"/>
      <c r="F290" s="45"/>
      <c r="G290" s="45"/>
      <c r="H290" s="45"/>
      <c r="I290" s="45"/>
      <c r="J290" s="45"/>
      <c r="K290" s="45"/>
      <c r="L290" s="45">
        <v>-2227.0495279999996</v>
      </c>
      <c r="M290" s="45"/>
      <c r="N290" s="45"/>
      <c r="O290" s="45"/>
      <c r="P290" s="45"/>
      <c r="Q290" s="45"/>
      <c r="R290" s="44">
        <f>SUM(C290:O290)</f>
        <v>1429.3736320000007</v>
      </c>
      <c r="S290" s="45"/>
      <c r="T290" s="44">
        <f t="shared" si="160"/>
        <v>1429.3736320000007</v>
      </c>
      <c r="U290" s="45"/>
      <c r="V290" s="44">
        <f t="shared" si="159"/>
        <v>1429.3736320000007</v>
      </c>
      <c r="W290" s="87">
        <f>V290/$S$16*100</f>
        <v>0.1343655656834506</v>
      </c>
    </row>
    <row r="291" spans="1:23" ht="15" customHeight="1">
      <c r="A291" s="63"/>
      <c r="B291" s="109" t="s">
        <v>150</v>
      </c>
      <c r="C291" s="45">
        <v>1737.700624</v>
      </c>
      <c r="D291" s="45">
        <v>1820.029118</v>
      </c>
      <c r="E291" s="45"/>
      <c r="F291" s="45"/>
      <c r="G291" s="45"/>
      <c r="H291" s="45"/>
      <c r="I291" s="45"/>
      <c r="J291" s="45"/>
      <c r="K291" s="45"/>
      <c r="L291" s="45">
        <v>211.35971800000002</v>
      </c>
      <c r="M291" s="45"/>
      <c r="N291" s="45"/>
      <c r="O291" s="45"/>
      <c r="P291" s="45"/>
      <c r="Q291" s="45"/>
      <c r="R291" s="44">
        <f>SUM(C291:O291)</f>
        <v>3769.08946</v>
      </c>
      <c r="S291" s="45"/>
      <c r="T291" s="44">
        <f t="shared" si="160"/>
        <v>3769.08946</v>
      </c>
      <c r="U291" s="45"/>
      <c r="V291" s="44">
        <f t="shared" si="159"/>
        <v>3769.08946</v>
      </c>
      <c r="W291" s="87">
        <f>V291/$S$17*100</f>
        <v>0.3533144316005027</v>
      </c>
    </row>
    <row r="292" spans="1:23" ht="15" customHeight="1">
      <c r="A292" s="63"/>
      <c r="B292" s="109" t="s">
        <v>159</v>
      </c>
      <c r="C292" s="45">
        <v>3051.979027</v>
      </c>
      <c r="D292" s="45">
        <v>2241.932726</v>
      </c>
      <c r="E292" s="45"/>
      <c r="F292" s="45"/>
      <c r="G292" s="45"/>
      <c r="H292" s="45"/>
      <c r="I292" s="45"/>
      <c r="J292" s="45"/>
      <c r="K292" s="45"/>
      <c r="L292" s="45">
        <v>187.946552</v>
      </c>
      <c r="M292" s="45"/>
      <c r="N292" s="45"/>
      <c r="O292" s="45"/>
      <c r="P292" s="45"/>
      <c r="Q292" s="45"/>
      <c r="R292" s="44">
        <f>SUM(C292:O292)</f>
        <v>5481.858305000001</v>
      </c>
      <c r="S292" s="45"/>
      <c r="T292" s="44">
        <f t="shared" si="160"/>
        <v>5481.858305000001</v>
      </c>
      <c r="U292" s="45"/>
      <c r="V292" s="44">
        <f t="shared" si="159"/>
        <v>5481.858305000001</v>
      </c>
      <c r="W292" s="87">
        <f>V292/$S$18*100</f>
        <v>0.4610129785824419</v>
      </c>
    </row>
    <row r="293" spans="1:23" ht="15" customHeight="1">
      <c r="A293" s="63"/>
      <c r="B293" s="13" t="s">
        <v>164</v>
      </c>
      <c r="C293" s="45">
        <v>4171.957987</v>
      </c>
      <c r="D293" s="45">
        <v>2371.68</v>
      </c>
      <c r="E293" s="45"/>
      <c r="F293" s="45"/>
      <c r="G293" s="45"/>
      <c r="H293" s="45"/>
      <c r="I293" s="45"/>
      <c r="J293" s="45"/>
      <c r="K293" s="45"/>
      <c r="L293" s="45">
        <v>178.15004800000003</v>
      </c>
      <c r="M293" s="45"/>
      <c r="N293" s="45"/>
      <c r="O293" s="45"/>
      <c r="P293" s="45"/>
      <c r="Q293" s="45"/>
      <c r="R293" s="44">
        <f>SUM(C293:O293)</f>
        <v>6721.7880350000005</v>
      </c>
      <c r="S293" s="45"/>
      <c r="T293" s="44">
        <f t="shared" si="160"/>
        <v>6721.7880350000005</v>
      </c>
      <c r="U293" s="45"/>
      <c r="V293" s="44">
        <f>T293+U293</f>
        <v>6721.7880350000005</v>
      </c>
      <c r="W293" s="87">
        <f>V293/$S$19*100</f>
        <v>0.4767956305218126</v>
      </c>
    </row>
    <row r="294" spans="1:23" ht="15" customHeight="1">
      <c r="A294" s="63"/>
      <c r="B294" s="107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4"/>
      <c r="S294" s="45"/>
      <c r="T294" s="44"/>
      <c r="U294" s="45"/>
      <c r="V294" s="44"/>
      <c r="W294" s="45"/>
    </row>
    <row r="295" spans="1:23" ht="15" customHeight="1">
      <c r="A295" s="71" t="s">
        <v>140</v>
      </c>
      <c r="B295" s="13" t="s">
        <v>17</v>
      </c>
      <c r="C295" s="45">
        <v>1751.1032</v>
      </c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4">
        <f aca="true" t="shared" si="161" ref="R295:R308">SUM(C295:O295)</f>
        <v>1751.1032</v>
      </c>
      <c r="S295" s="45"/>
      <c r="T295" s="44">
        <f aca="true" t="shared" si="162" ref="T295:T307">R295+S295</f>
        <v>1751.1032</v>
      </c>
      <c r="U295" s="45"/>
      <c r="V295" s="44">
        <f aca="true" t="shared" si="163" ref="V295:V306">T295+U295</f>
        <v>1751.1032</v>
      </c>
      <c r="W295" s="20">
        <f>V295/$S$1*100</f>
        <v>0.7156464775798435</v>
      </c>
    </row>
    <row r="296" spans="1:23" ht="15" customHeight="1">
      <c r="A296" s="71" t="s">
        <v>141</v>
      </c>
      <c r="B296" s="13" t="s">
        <v>18</v>
      </c>
      <c r="C296" s="45">
        <v>2186.9</v>
      </c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4">
        <f t="shared" si="161"/>
        <v>2186.9</v>
      </c>
      <c r="S296" s="45"/>
      <c r="T296" s="44">
        <f t="shared" si="162"/>
        <v>2186.9</v>
      </c>
      <c r="U296" s="45"/>
      <c r="V296" s="44">
        <f t="shared" si="163"/>
        <v>2186.9</v>
      </c>
      <c r="W296" s="20">
        <f>V296/$S$2*100</f>
        <v>0.7623528952433208</v>
      </c>
    </row>
    <row r="297" spans="2:23" ht="15" customHeight="1">
      <c r="B297" s="13" t="s">
        <v>68</v>
      </c>
      <c r="C297" s="45">
        <v>2596.2</v>
      </c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4">
        <f t="shared" si="161"/>
        <v>2596.2</v>
      </c>
      <c r="S297" s="45"/>
      <c r="T297" s="44">
        <f t="shared" si="162"/>
        <v>2596.2</v>
      </c>
      <c r="U297" s="45"/>
      <c r="V297" s="44">
        <f t="shared" si="163"/>
        <v>2596.2</v>
      </c>
      <c r="W297" s="20">
        <f>V297/$S$3*100</f>
        <v>0.7574338623875534</v>
      </c>
    </row>
    <row r="298" spans="2:23" ht="15" customHeight="1">
      <c r="B298" s="13" t="s">
        <v>69</v>
      </c>
      <c r="C298" s="44">
        <v>855.7</v>
      </c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>
        <f t="shared" si="161"/>
        <v>855.7</v>
      </c>
      <c r="S298" s="44"/>
      <c r="T298" s="44">
        <f t="shared" si="162"/>
        <v>855.7</v>
      </c>
      <c r="U298" s="44"/>
      <c r="V298" s="44">
        <f t="shared" si="163"/>
        <v>855.7</v>
      </c>
      <c r="W298" s="45">
        <f>V298/$S$4*100</f>
        <v>0.20101430356425118</v>
      </c>
    </row>
    <row r="299" spans="2:23" ht="15" customHeight="1">
      <c r="B299" s="13" t="s">
        <v>75</v>
      </c>
      <c r="C299" s="45">
        <v>962.3</v>
      </c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4">
        <f t="shared" si="161"/>
        <v>962.3</v>
      </c>
      <c r="S299" s="45"/>
      <c r="T299" s="44">
        <f t="shared" si="162"/>
        <v>962.3</v>
      </c>
      <c r="U299" s="45"/>
      <c r="V299" s="44">
        <f t="shared" si="163"/>
        <v>962.3</v>
      </c>
      <c r="W299" s="45">
        <f>V299/$S$5*100</f>
        <v>0.17825830356186873</v>
      </c>
    </row>
    <row r="300" spans="2:23" ht="15" customHeight="1">
      <c r="B300" s="13" t="s">
        <v>82</v>
      </c>
      <c r="C300" s="45">
        <v>655.51199</v>
      </c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4">
        <f t="shared" si="161"/>
        <v>655.51199</v>
      </c>
      <c r="S300" s="45"/>
      <c r="T300" s="44">
        <f t="shared" si="162"/>
        <v>655.51199</v>
      </c>
      <c r="U300" s="45"/>
      <c r="V300" s="44">
        <f t="shared" si="163"/>
        <v>655.51199</v>
      </c>
      <c r="W300" s="45">
        <f>V300/$S$6*100</f>
        <v>0.12347314079786864</v>
      </c>
    </row>
    <row r="301" spans="2:23" ht="15" customHeight="1">
      <c r="B301" s="13" t="s">
        <v>84</v>
      </c>
      <c r="C301" s="45">
        <v>573.992107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4">
        <f t="shared" si="161"/>
        <v>573.992107</v>
      </c>
      <c r="S301" s="45"/>
      <c r="T301" s="44">
        <f t="shared" si="162"/>
        <v>573.992107</v>
      </c>
      <c r="U301" s="45"/>
      <c r="V301" s="44">
        <f t="shared" si="163"/>
        <v>573.992107</v>
      </c>
      <c r="W301" s="45">
        <f>V301/$S$7*100</f>
        <v>0.10622867776975192</v>
      </c>
    </row>
    <row r="302" spans="2:23" ht="15" customHeight="1">
      <c r="B302" s="13" t="s">
        <v>85</v>
      </c>
      <c r="C302" s="45">
        <v>673.662942</v>
      </c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4">
        <f t="shared" si="161"/>
        <v>673.662942</v>
      </c>
      <c r="S302" s="45"/>
      <c r="T302" s="44">
        <f t="shared" si="162"/>
        <v>673.662942</v>
      </c>
      <c r="U302" s="45"/>
      <c r="V302" s="44">
        <f t="shared" si="163"/>
        <v>673.662942</v>
      </c>
      <c r="W302" s="45">
        <f>V302/$S$8*100</f>
        <v>0.11472397072700374</v>
      </c>
    </row>
    <row r="303" spans="1:23" ht="15" customHeight="1">
      <c r="A303" s="71"/>
      <c r="B303" s="109" t="s">
        <v>89</v>
      </c>
      <c r="C303" s="45">
        <v>707.335828</v>
      </c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4">
        <f t="shared" si="161"/>
        <v>707.335828</v>
      </c>
      <c r="S303" s="45"/>
      <c r="T303" s="44">
        <f t="shared" si="162"/>
        <v>707.335828</v>
      </c>
      <c r="U303" s="45"/>
      <c r="V303" s="44">
        <f t="shared" si="163"/>
        <v>707.335828</v>
      </c>
      <c r="W303" s="45">
        <f>V303/$S$9*100</f>
        <v>0.113853446664865</v>
      </c>
    </row>
    <row r="304" spans="1:23" ht="15" customHeight="1">
      <c r="A304" s="71"/>
      <c r="B304" s="109" t="s">
        <v>91</v>
      </c>
      <c r="C304" s="45">
        <v>619.979735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4">
        <f t="shared" si="161"/>
        <v>619.979735</v>
      </c>
      <c r="S304" s="45"/>
      <c r="T304" s="44">
        <f t="shared" si="162"/>
        <v>619.979735</v>
      </c>
      <c r="U304" s="45"/>
      <c r="V304" s="44">
        <f t="shared" si="163"/>
        <v>619.979735</v>
      </c>
      <c r="W304" s="45">
        <f>V304/$S$10*100</f>
        <v>0.09815973533370416</v>
      </c>
    </row>
    <row r="305" spans="1:23" ht="15" customHeight="1">
      <c r="A305" s="71"/>
      <c r="B305" s="109" t="s">
        <v>93</v>
      </c>
      <c r="C305" s="45">
        <v>642.987282</v>
      </c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4">
        <f t="shared" si="161"/>
        <v>642.987282</v>
      </c>
      <c r="S305" s="45"/>
      <c r="T305" s="44">
        <f t="shared" si="162"/>
        <v>642.987282</v>
      </c>
      <c r="U305" s="45"/>
      <c r="V305" s="44">
        <f t="shared" si="163"/>
        <v>642.987282</v>
      </c>
      <c r="W305" s="45">
        <f>V305/$S$11*100</f>
        <v>0.09612946158662497</v>
      </c>
    </row>
    <row r="306" spans="1:23" ht="15" customHeight="1">
      <c r="A306" s="71"/>
      <c r="B306" s="109" t="s">
        <v>95</v>
      </c>
      <c r="C306" s="45">
        <v>815.977611</v>
      </c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4">
        <f t="shared" si="161"/>
        <v>815.977611</v>
      </c>
      <c r="S306" s="45"/>
      <c r="T306" s="44">
        <f t="shared" si="162"/>
        <v>815.977611</v>
      </c>
      <c r="U306" s="45"/>
      <c r="V306" s="44">
        <f t="shared" si="163"/>
        <v>815.977611</v>
      </c>
      <c r="W306" s="45">
        <f>V306/$S$12*100</f>
        <v>0.11451616588795407</v>
      </c>
    </row>
    <row r="307" spans="1:23" ht="15" customHeight="1">
      <c r="A307" s="71"/>
      <c r="B307" s="109" t="s">
        <v>101</v>
      </c>
      <c r="C307" s="45">
        <v>882.681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4">
        <f t="shared" si="161"/>
        <v>882.681</v>
      </c>
      <c r="S307" s="45"/>
      <c r="T307" s="44">
        <f t="shared" si="162"/>
        <v>882.681</v>
      </c>
      <c r="U307" s="45"/>
      <c r="V307" s="44">
        <f aca="true" t="shared" si="164" ref="V307:V312">T307+U307</f>
        <v>882.681</v>
      </c>
      <c r="W307" s="45">
        <f>V307/$S$13*100</f>
        <v>0.11735962678117377</v>
      </c>
    </row>
    <row r="308" spans="1:23" ht="15" customHeight="1">
      <c r="A308" s="71"/>
      <c r="B308" s="109" t="s">
        <v>106</v>
      </c>
      <c r="C308" s="45">
        <v>933.327</v>
      </c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4">
        <f t="shared" si="161"/>
        <v>933.327</v>
      </c>
      <c r="S308" s="45"/>
      <c r="T308" s="44">
        <f aca="true" t="shared" si="165" ref="T308:T313">R308+S308</f>
        <v>933.327</v>
      </c>
      <c r="U308" s="45"/>
      <c r="V308" s="44">
        <f t="shared" si="164"/>
        <v>933.327</v>
      </c>
      <c r="W308" s="87">
        <f>V308/$S$14*100</f>
        <v>0.10959434123001147</v>
      </c>
    </row>
    <row r="309" spans="1:23" ht="15" customHeight="1">
      <c r="A309" s="71"/>
      <c r="B309" s="109" t="s">
        <v>135</v>
      </c>
      <c r="C309" s="45">
        <v>1050.106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4">
        <f>SUM(C309:O309)</f>
        <v>1050.106</v>
      </c>
      <c r="S309" s="45"/>
      <c r="T309" s="44">
        <f t="shared" si="165"/>
        <v>1050.106</v>
      </c>
      <c r="U309" s="45"/>
      <c r="V309" s="44">
        <f t="shared" si="164"/>
        <v>1050.106</v>
      </c>
      <c r="W309" s="87">
        <f>V309/$S$15*100</f>
        <v>0.1094934136454227</v>
      </c>
    </row>
    <row r="310" spans="1:23" ht="15" customHeight="1">
      <c r="A310" s="71"/>
      <c r="B310" s="109" t="s">
        <v>143</v>
      </c>
      <c r="C310" s="45">
        <v>1159.93689</v>
      </c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4">
        <f>SUM(C310:O310)</f>
        <v>1159.93689</v>
      </c>
      <c r="S310" s="45"/>
      <c r="T310" s="44">
        <f t="shared" si="165"/>
        <v>1159.93689</v>
      </c>
      <c r="U310" s="45"/>
      <c r="V310" s="44">
        <f t="shared" si="164"/>
        <v>1159.93689</v>
      </c>
      <c r="W310" s="87">
        <f>V310/$S$16*100</f>
        <v>0.10903767419011151</v>
      </c>
    </row>
    <row r="311" spans="1:23" ht="15" customHeight="1">
      <c r="A311" s="71"/>
      <c r="B311" s="109" t="s">
        <v>150</v>
      </c>
      <c r="C311" s="45">
        <v>1119.574009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4">
        <f>SUM(C311:O311)</f>
        <v>1119.574009</v>
      </c>
      <c r="S311" s="45"/>
      <c r="T311" s="44">
        <f t="shared" si="165"/>
        <v>1119.574009</v>
      </c>
      <c r="U311" s="45"/>
      <c r="V311" s="44">
        <f t="shared" si="164"/>
        <v>1119.574009</v>
      </c>
      <c r="W311" s="87">
        <f>V311/$S$17*100</f>
        <v>0.10494886333224127</v>
      </c>
    </row>
    <row r="312" spans="1:23" ht="15" customHeight="1">
      <c r="A312" s="71"/>
      <c r="B312" s="109" t="s">
        <v>159</v>
      </c>
      <c r="C312" s="45">
        <v>1526.7557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4">
        <f>SUM(C312:O312)</f>
        <v>1526.7557</v>
      </c>
      <c r="S312" s="45"/>
      <c r="T312" s="44">
        <f t="shared" si="165"/>
        <v>1526.7557</v>
      </c>
      <c r="U312" s="45"/>
      <c r="V312" s="44">
        <f t="shared" si="164"/>
        <v>1526.7557</v>
      </c>
      <c r="W312" s="87">
        <f>V312/$S$18*100</f>
        <v>0.12839700584430208</v>
      </c>
    </row>
    <row r="313" spans="1:23" ht="15" customHeight="1">
      <c r="A313" s="71"/>
      <c r="B313" s="13" t="s">
        <v>164</v>
      </c>
      <c r="C313" s="45">
        <v>1938.675505</v>
      </c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4">
        <f>SUM(C313:O313)</f>
        <v>1938.675505</v>
      </c>
      <c r="S313" s="45"/>
      <c r="T313" s="44">
        <f t="shared" si="165"/>
        <v>1938.675505</v>
      </c>
      <c r="U313" s="45"/>
      <c r="V313" s="44">
        <f>T313+U313</f>
        <v>1938.675505</v>
      </c>
      <c r="W313" s="87">
        <f>V313/$S$19*100</f>
        <v>0.13751579266864944</v>
      </c>
    </row>
    <row r="314" spans="1:23" ht="15" customHeight="1">
      <c r="A314" s="71"/>
      <c r="B314" s="107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4"/>
      <c r="S314" s="45"/>
      <c r="T314" s="44"/>
      <c r="U314" s="45"/>
      <c r="V314" s="44"/>
      <c r="W314" s="45"/>
    </row>
    <row r="315" spans="1:23" ht="15" customHeight="1">
      <c r="A315" s="71" t="s">
        <v>50</v>
      </c>
      <c r="B315" s="13" t="s">
        <v>17</v>
      </c>
      <c r="C315" s="45">
        <v>17.28788</v>
      </c>
      <c r="D315" s="45"/>
      <c r="E315" s="45"/>
      <c r="F315" s="45"/>
      <c r="G315" s="45"/>
      <c r="H315" s="45"/>
      <c r="I315" s="45"/>
      <c r="J315" s="45"/>
      <c r="K315" s="45"/>
      <c r="L315" s="45">
        <v>60.9</v>
      </c>
      <c r="M315" s="45"/>
      <c r="N315" s="45"/>
      <c r="O315" s="45"/>
      <c r="P315" s="45"/>
      <c r="Q315" s="45"/>
      <c r="R315" s="44">
        <f aca="true" t="shared" si="166" ref="R315:R328">SUM(C315:O315)</f>
        <v>78.18788</v>
      </c>
      <c r="S315" s="45"/>
      <c r="T315" s="44">
        <f aca="true" t="shared" si="167" ref="T315:T327">R315+S315</f>
        <v>78.18788</v>
      </c>
      <c r="U315" s="45"/>
      <c r="V315" s="44">
        <f aca="true" t="shared" si="168" ref="V315:V326">T315+U315</f>
        <v>78.18788</v>
      </c>
      <c r="W315" s="20">
        <f>V315/$S$1*100</f>
        <v>0.031954073815544104</v>
      </c>
    </row>
    <row r="316" spans="2:23" ht="15" customHeight="1">
      <c r="B316" s="13" t="s">
        <v>18</v>
      </c>
      <c r="C316" s="45">
        <v>11</v>
      </c>
      <c r="D316" s="45"/>
      <c r="E316" s="45"/>
      <c r="F316" s="45"/>
      <c r="G316" s="45"/>
      <c r="H316" s="45"/>
      <c r="I316" s="45"/>
      <c r="J316" s="45"/>
      <c r="K316" s="45"/>
      <c r="L316" s="45">
        <v>27.44</v>
      </c>
      <c r="M316" s="45"/>
      <c r="N316" s="45"/>
      <c r="O316" s="45"/>
      <c r="P316" s="45"/>
      <c r="Q316" s="45"/>
      <c r="R316" s="44">
        <f t="shared" si="166"/>
        <v>38.44</v>
      </c>
      <c r="S316" s="45"/>
      <c r="T316" s="44">
        <f t="shared" si="167"/>
        <v>38.44</v>
      </c>
      <c r="U316" s="45"/>
      <c r="V316" s="44">
        <f t="shared" si="168"/>
        <v>38.44</v>
      </c>
      <c r="W316" s="20">
        <f>V316/$S$2*100</f>
        <v>0.013400176182337213</v>
      </c>
    </row>
    <row r="317" spans="2:23" ht="15" customHeight="1">
      <c r="B317" s="13" t="s">
        <v>68</v>
      </c>
      <c r="C317" s="45">
        <v>7.9</v>
      </c>
      <c r="D317" s="45">
        <v>90</v>
      </c>
      <c r="E317" s="45"/>
      <c r="F317" s="45"/>
      <c r="G317" s="45"/>
      <c r="H317" s="45"/>
      <c r="I317" s="45"/>
      <c r="J317" s="45"/>
      <c r="K317" s="45"/>
      <c r="L317" s="45">
        <v>235</v>
      </c>
      <c r="M317" s="45"/>
      <c r="N317" s="45"/>
      <c r="O317" s="45"/>
      <c r="P317" s="45"/>
      <c r="Q317" s="45"/>
      <c r="R317" s="44">
        <f t="shared" si="166"/>
        <v>332.9</v>
      </c>
      <c r="S317" s="45"/>
      <c r="T317" s="44">
        <f t="shared" si="167"/>
        <v>332.9</v>
      </c>
      <c r="U317" s="45"/>
      <c r="V317" s="44">
        <f t="shared" si="168"/>
        <v>332.9</v>
      </c>
      <c r="W317" s="20">
        <f>V317/$S$3*100</f>
        <v>0.09712261489439046</v>
      </c>
    </row>
    <row r="318" spans="2:23" ht="15" customHeight="1">
      <c r="B318" s="13" t="s">
        <v>69</v>
      </c>
      <c r="C318" s="44">
        <v>63.2</v>
      </c>
      <c r="D318" s="44">
        <v>121.9</v>
      </c>
      <c r="E318" s="44"/>
      <c r="F318" s="44"/>
      <c r="G318" s="44"/>
      <c r="H318" s="44"/>
      <c r="I318" s="44"/>
      <c r="J318" s="44"/>
      <c r="K318" s="44"/>
      <c r="L318" s="44">
        <v>155.5</v>
      </c>
      <c r="M318" s="44"/>
      <c r="N318" s="44"/>
      <c r="O318" s="44"/>
      <c r="P318" s="44"/>
      <c r="Q318" s="44"/>
      <c r="R318" s="44">
        <f t="shared" si="166"/>
        <v>340.6</v>
      </c>
      <c r="S318" s="44"/>
      <c r="T318" s="44">
        <f t="shared" si="167"/>
        <v>340.6</v>
      </c>
      <c r="U318" s="44"/>
      <c r="V318" s="44">
        <f t="shared" si="168"/>
        <v>340.6</v>
      </c>
      <c r="W318" s="45">
        <f>V318/$S$4*100</f>
        <v>0.08001106905923099</v>
      </c>
    </row>
    <row r="319" spans="1:23" ht="15" customHeight="1">
      <c r="A319" s="71"/>
      <c r="B319" s="13" t="s">
        <v>75</v>
      </c>
      <c r="C319" s="44">
        <v>133</v>
      </c>
      <c r="D319" s="44">
        <v>135.1</v>
      </c>
      <c r="E319" s="44"/>
      <c r="F319" s="44"/>
      <c r="G319" s="44"/>
      <c r="H319" s="44"/>
      <c r="I319" s="44"/>
      <c r="J319" s="44"/>
      <c r="K319" s="44"/>
      <c r="L319" s="44">
        <v>164.54</v>
      </c>
      <c r="M319" s="44"/>
      <c r="N319" s="44"/>
      <c r="O319" s="44"/>
      <c r="P319" s="44"/>
      <c r="Q319" s="44"/>
      <c r="R319" s="44">
        <f t="shared" si="166"/>
        <v>432.64</v>
      </c>
      <c r="S319" s="44"/>
      <c r="T319" s="44">
        <f t="shared" si="167"/>
        <v>432.64</v>
      </c>
      <c r="U319" s="44"/>
      <c r="V319" s="44">
        <f t="shared" si="168"/>
        <v>432.64</v>
      </c>
      <c r="W319" s="45">
        <f>V319/$S$5*100</f>
        <v>0.08014306604282125</v>
      </c>
    </row>
    <row r="320" spans="1:23" ht="15" customHeight="1">
      <c r="A320" s="71"/>
      <c r="B320" s="13" t="s">
        <v>82</v>
      </c>
      <c r="C320" s="44">
        <v>108.92681</v>
      </c>
      <c r="D320" s="44">
        <v>115.620024</v>
      </c>
      <c r="E320" s="44"/>
      <c r="F320" s="44"/>
      <c r="G320" s="44"/>
      <c r="H320" s="44"/>
      <c r="I320" s="44"/>
      <c r="J320" s="44"/>
      <c r="K320" s="44"/>
      <c r="L320" s="44">
        <v>164.5073</v>
      </c>
      <c r="M320" s="44"/>
      <c r="N320" s="44"/>
      <c r="O320" s="44"/>
      <c r="P320" s="44"/>
      <c r="Q320" s="44"/>
      <c r="R320" s="44">
        <f t="shared" si="166"/>
        <v>389.054134</v>
      </c>
      <c r="S320" s="44"/>
      <c r="T320" s="44">
        <f t="shared" si="167"/>
        <v>389.054134</v>
      </c>
      <c r="U320" s="44"/>
      <c r="V320" s="44">
        <f t="shared" si="168"/>
        <v>389.054134</v>
      </c>
      <c r="W320" s="45">
        <f>V320/$S$6*100</f>
        <v>0.07328277224246478</v>
      </c>
    </row>
    <row r="321" spans="1:23" ht="15" customHeight="1">
      <c r="A321" s="71"/>
      <c r="B321" s="13" t="s">
        <v>84</v>
      </c>
      <c r="C321" s="44">
        <v>44.066781</v>
      </c>
      <c r="D321" s="44">
        <v>132.016995</v>
      </c>
      <c r="E321" s="44"/>
      <c r="F321" s="44"/>
      <c r="G321" s="44"/>
      <c r="H321" s="44"/>
      <c r="I321" s="44"/>
      <c r="J321" s="44"/>
      <c r="K321" s="44"/>
      <c r="L321" s="44">
        <v>223.512159</v>
      </c>
      <c r="M321" s="44"/>
      <c r="N321" s="44"/>
      <c r="O321" s="44"/>
      <c r="P321" s="44"/>
      <c r="Q321" s="44"/>
      <c r="R321" s="44">
        <f t="shared" si="166"/>
        <v>399.595935</v>
      </c>
      <c r="S321" s="44"/>
      <c r="T321" s="44">
        <f t="shared" si="167"/>
        <v>399.595935</v>
      </c>
      <c r="U321" s="44"/>
      <c r="V321" s="44">
        <f t="shared" si="168"/>
        <v>399.595935</v>
      </c>
      <c r="W321" s="45">
        <f>V321/$S$7*100</f>
        <v>0.07395319081838476</v>
      </c>
    </row>
    <row r="322" spans="1:23" ht="15" customHeight="1">
      <c r="A322" s="71"/>
      <c r="B322" s="13" t="s">
        <v>85</v>
      </c>
      <c r="C322" s="44">
        <v>22.520305</v>
      </c>
      <c r="D322" s="44">
        <v>129.918567</v>
      </c>
      <c r="E322" s="44"/>
      <c r="F322" s="44"/>
      <c r="G322" s="44"/>
      <c r="H322" s="44"/>
      <c r="I322" s="44"/>
      <c r="J322" s="44"/>
      <c r="K322" s="44"/>
      <c r="L322" s="44">
        <v>219.489</v>
      </c>
      <c r="M322" s="44"/>
      <c r="N322" s="44"/>
      <c r="O322" s="44"/>
      <c r="P322" s="44"/>
      <c r="Q322" s="44"/>
      <c r="R322" s="44">
        <f t="shared" si="166"/>
        <v>371.927872</v>
      </c>
      <c r="S322" s="44"/>
      <c r="T322" s="44">
        <f t="shared" si="167"/>
        <v>371.927872</v>
      </c>
      <c r="U322" s="44"/>
      <c r="V322" s="44">
        <f t="shared" si="168"/>
        <v>371.927872</v>
      </c>
      <c r="W322" s="45">
        <f>V322/$S$8*100</f>
        <v>0.06333885930136972</v>
      </c>
    </row>
    <row r="323" spans="1:23" ht="15" customHeight="1">
      <c r="A323" s="71"/>
      <c r="B323" s="109" t="s">
        <v>89</v>
      </c>
      <c r="C323" s="44">
        <v>20.100326</v>
      </c>
      <c r="D323" s="44">
        <v>128.663269</v>
      </c>
      <c r="E323" s="44"/>
      <c r="F323" s="44"/>
      <c r="G323" s="44"/>
      <c r="H323" s="44"/>
      <c r="I323" s="44"/>
      <c r="J323" s="44"/>
      <c r="K323" s="44"/>
      <c r="L323" s="44">
        <v>217.900272</v>
      </c>
      <c r="M323" s="44"/>
      <c r="N323" s="44"/>
      <c r="O323" s="44"/>
      <c r="P323" s="44"/>
      <c r="Q323" s="44"/>
      <c r="R323" s="44">
        <f t="shared" si="166"/>
        <v>366.663867</v>
      </c>
      <c r="S323" s="44"/>
      <c r="T323" s="44">
        <f t="shared" si="167"/>
        <v>366.663867</v>
      </c>
      <c r="U323" s="44"/>
      <c r="V323" s="44">
        <f t="shared" si="168"/>
        <v>366.663867</v>
      </c>
      <c r="W323" s="45">
        <f>V323/$S$9*100</f>
        <v>0.059018564270178105</v>
      </c>
    </row>
    <row r="324" spans="1:23" ht="15" customHeight="1">
      <c r="A324" s="71"/>
      <c r="B324" s="109" t="s">
        <v>91</v>
      </c>
      <c r="C324" s="44">
        <v>31.110135</v>
      </c>
      <c r="D324" s="44">
        <v>163.206795</v>
      </c>
      <c r="E324" s="44">
        <v>0</v>
      </c>
      <c r="F324" s="44">
        <v>0</v>
      </c>
      <c r="G324" s="44">
        <v>0</v>
      </c>
      <c r="H324" s="44">
        <v>0</v>
      </c>
      <c r="I324" s="44"/>
      <c r="J324" s="44"/>
      <c r="K324" s="44"/>
      <c r="L324" s="44">
        <v>190.720399</v>
      </c>
      <c r="M324" s="44"/>
      <c r="N324" s="44"/>
      <c r="O324" s="44"/>
      <c r="P324" s="44"/>
      <c r="Q324" s="44"/>
      <c r="R324" s="44">
        <f t="shared" si="166"/>
        <v>385.037329</v>
      </c>
      <c r="S324" s="44"/>
      <c r="T324" s="44">
        <f t="shared" si="167"/>
        <v>385.037329</v>
      </c>
      <c r="U324" s="44"/>
      <c r="V324" s="44">
        <f t="shared" si="168"/>
        <v>385.037329</v>
      </c>
      <c r="W324" s="45">
        <f>V324/$S$10*100</f>
        <v>0.060961931777070696</v>
      </c>
    </row>
    <row r="325" spans="1:23" ht="15" customHeight="1">
      <c r="A325" s="71"/>
      <c r="B325" s="109" t="s">
        <v>93</v>
      </c>
      <c r="C325" s="44">
        <v>7.331512</v>
      </c>
      <c r="D325" s="44">
        <v>166.062978</v>
      </c>
      <c r="E325" s="44"/>
      <c r="F325" s="44"/>
      <c r="G325" s="44"/>
      <c r="H325" s="44"/>
      <c r="I325" s="44"/>
      <c r="J325" s="44"/>
      <c r="K325" s="44"/>
      <c r="L325" s="44">
        <v>244.075948</v>
      </c>
      <c r="M325" s="44"/>
      <c r="N325" s="44"/>
      <c r="O325" s="44"/>
      <c r="P325" s="44"/>
      <c r="Q325" s="44"/>
      <c r="R325" s="44">
        <f t="shared" si="166"/>
        <v>417.470438</v>
      </c>
      <c r="S325" s="44"/>
      <c r="T325" s="44">
        <f t="shared" si="167"/>
        <v>417.470438</v>
      </c>
      <c r="U325" s="44"/>
      <c r="V325" s="44">
        <f t="shared" si="168"/>
        <v>417.470438</v>
      </c>
      <c r="W325" s="45">
        <f>V325/$S$11*100</f>
        <v>0.062413689285494296</v>
      </c>
    </row>
    <row r="326" spans="1:23" ht="15" customHeight="1">
      <c r="A326" s="71"/>
      <c r="B326" s="109" t="s">
        <v>95</v>
      </c>
      <c r="C326" s="44">
        <v>5.46926</v>
      </c>
      <c r="D326" s="44">
        <v>169.715608</v>
      </c>
      <c r="E326" s="44"/>
      <c r="F326" s="44"/>
      <c r="G326" s="44"/>
      <c r="H326" s="44"/>
      <c r="I326" s="44"/>
      <c r="J326" s="44"/>
      <c r="K326" s="44"/>
      <c r="L326" s="44">
        <v>274.060461</v>
      </c>
      <c r="M326" s="44"/>
      <c r="N326" s="44"/>
      <c r="O326" s="44"/>
      <c r="P326" s="44"/>
      <c r="Q326" s="44"/>
      <c r="R326" s="44">
        <f t="shared" si="166"/>
        <v>449.24532899999997</v>
      </c>
      <c r="S326" s="44"/>
      <c r="T326" s="44">
        <f t="shared" si="167"/>
        <v>449.24532899999997</v>
      </c>
      <c r="U326" s="44"/>
      <c r="V326" s="44">
        <f t="shared" si="168"/>
        <v>449.24532899999997</v>
      </c>
      <c r="W326" s="45">
        <f>V326/$S$12*100</f>
        <v>0.06304811789762758</v>
      </c>
    </row>
    <row r="327" spans="1:23" ht="15" customHeight="1">
      <c r="A327" s="71"/>
      <c r="B327" s="109" t="s">
        <v>101</v>
      </c>
      <c r="C327" s="44">
        <v>53.26</v>
      </c>
      <c r="D327" s="44">
        <v>163.588</v>
      </c>
      <c r="E327" s="44"/>
      <c r="F327" s="44"/>
      <c r="G327" s="44"/>
      <c r="H327" s="44"/>
      <c r="I327" s="44"/>
      <c r="J327" s="44"/>
      <c r="K327" s="44"/>
      <c r="L327" s="44">
        <v>499.726974</v>
      </c>
      <c r="M327" s="44"/>
      <c r="N327" s="44"/>
      <c r="O327" s="44"/>
      <c r="P327" s="44"/>
      <c r="Q327" s="44"/>
      <c r="R327" s="44">
        <f t="shared" si="166"/>
        <v>716.574974</v>
      </c>
      <c r="S327" s="44"/>
      <c r="T327" s="44">
        <f t="shared" si="167"/>
        <v>716.574974</v>
      </c>
      <c r="U327" s="44"/>
      <c r="V327" s="44">
        <f aca="true" t="shared" si="169" ref="V327:V332">T327+U327</f>
        <v>716.574974</v>
      </c>
      <c r="W327" s="45">
        <f>V327/$S$13*100</f>
        <v>0.09527447799303405</v>
      </c>
    </row>
    <row r="328" spans="1:23" ht="15" customHeight="1">
      <c r="A328" s="71"/>
      <c r="B328" s="109" t="s">
        <v>106</v>
      </c>
      <c r="C328" s="44">
        <v>118.997</v>
      </c>
      <c r="D328" s="44">
        <v>175.735</v>
      </c>
      <c r="E328" s="44"/>
      <c r="F328" s="44"/>
      <c r="G328" s="44"/>
      <c r="H328" s="44"/>
      <c r="I328" s="44"/>
      <c r="J328" s="44"/>
      <c r="K328" s="44"/>
      <c r="L328" s="44">
        <v>562.648</v>
      </c>
      <c r="M328" s="44"/>
      <c r="N328" s="44"/>
      <c r="O328" s="44"/>
      <c r="P328" s="44"/>
      <c r="Q328" s="44"/>
      <c r="R328" s="44">
        <f t="shared" si="166"/>
        <v>857.3800000000001</v>
      </c>
      <c r="S328" s="44"/>
      <c r="T328" s="44">
        <f aca="true" t="shared" si="170" ref="T328:T333">R328+S328</f>
        <v>857.3800000000001</v>
      </c>
      <c r="U328" s="44"/>
      <c r="V328" s="44">
        <f t="shared" si="169"/>
        <v>857.3800000000001</v>
      </c>
      <c r="W328" s="87">
        <f>V328/$S$14*100</f>
        <v>0.10067639346529915</v>
      </c>
    </row>
    <row r="329" spans="1:23" ht="15" customHeight="1">
      <c r="A329" s="71"/>
      <c r="B329" s="109" t="s">
        <v>135</v>
      </c>
      <c r="C329" s="44">
        <v>123.889</v>
      </c>
      <c r="D329" s="44">
        <v>195.382749</v>
      </c>
      <c r="E329" s="44"/>
      <c r="F329" s="44"/>
      <c r="G329" s="44"/>
      <c r="H329" s="44"/>
      <c r="I329" s="44"/>
      <c r="J329" s="44"/>
      <c r="K329" s="44"/>
      <c r="L329" s="44">
        <v>394.641</v>
      </c>
      <c r="M329" s="44"/>
      <c r="N329" s="44"/>
      <c r="O329" s="44"/>
      <c r="P329" s="44"/>
      <c r="Q329" s="44"/>
      <c r="R329" s="44">
        <f>SUM(C329:O329)</f>
        <v>713.9127490000001</v>
      </c>
      <c r="S329" s="44"/>
      <c r="T329" s="44">
        <f t="shared" si="170"/>
        <v>713.9127490000001</v>
      </c>
      <c r="U329" s="44"/>
      <c r="V329" s="44">
        <f t="shared" si="169"/>
        <v>713.9127490000001</v>
      </c>
      <c r="W329" s="87">
        <f>V329/$S$15*100</f>
        <v>0.07443890800833233</v>
      </c>
    </row>
    <row r="330" spans="1:23" ht="15" customHeight="1">
      <c r="A330" s="71"/>
      <c r="B330" s="109" t="s">
        <v>143</v>
      </c>
      <c r="C330" s="44">
        <v>124.922644</v>
      </c>
      <c r="D330" s="44">
        <v>220.774938</v>
      </c>
      <c r="E330" s="44"/>
      <c r="F330" s="44"/>
      <c r="G330" s="44"/>
      <c r="H330" s="44"/>
      <c r="I330" s="44"/>
      <c r="J330" s="44"/>
      <c r="K330" s="44"/>
      <c r="L330" s="44">
        <v>466.150548</v>
      </c>
      <c r="M330" s="44"/>
      <c r="N330" s="44"/>
      <c r="O330" s="44"/>
      <c r="P330" s="44"/>
      <c r="Q330" s="44"/>
      <c r="R330" s="44">
        <f>SUM(C330:O330)</f>
        <v>811.8481300000001</v>
      </c>
      <c r="S330" s="44"/>
      <c r="T330" s="44">
        <f t="shared" si="170"/>
        <v>811.8481300000001</v>
      </c>
      <c r="U330" s="44"/>
      <c r="V330" s="44">
        <f t="shared" si="169"/>
        <v>811.8481300000001</v>
      </c>
      <c r="W330" s="87">
        <f>V330/$S$16*100</f>
        <v>0.07631624845623394</v>
      </c>
    </row>
    <row r="331" spans="1:23" ht="15" customHeight="1">
      <c r="A331" s="71"/>
      <c r="B331" s="109" t="s">
        <v>150</v>
      </c>
      <c r="C331" s="44">
        <v>86.683665</v>
      </c>
      <c r="D331" s="44">
        <v>215.204376</v>
      </c>
      <c r="E331" s="44"/>
      <c r="F331" s="44"/>
      <c r="G331" s="44"/>
      <c r="H331" s="44"/>
      <c r="I331" s="44"/>
      <c r="J331" s="44"/>
      <c r="K331" s="44"/>
      <c r="L331" s="44">
        <v>621.263558</v>
      </c>
      <c r="M331" s="44"/>
      <c r="N331" s="44"/>
      <c r="O331" s="44"/>
      <c r="P331" s="44"/>
      <c r="Q331" s="44"/>
      <c r="R331" s="44">
        <f>SUM(C331:O331)</f>
        <v>923.151599</v>
      </c>
      <c r="S331" s="44"/>
      <c r="T331" s="44">
        <f t="shared" si="170"/>
        <v>923.151599</v>
      </c>
      <c r="U331" s="44"/>
      <c r="V331" s="44">
        <f t="shared" si="169"/>
        <v>923.151599</v>
      </c>
      <c r="W331" s="87">
        <f>V331/$S$17*100</f>
        <v>0.08653622736823555</v>
      </c>
    </row>
    <row r="332" spans="1:23" ht="15" customHeight="1">
      <c r="A332" s="71"/>
      <c r="B332" s="109" t="s">
        <v>159</v>
      </c>
      <c r="C332" s="44">
        <v>22.410307</v>
      </c>
      <c r="D332" s="44">
        <v>274.177934</v>
      </c>
      <c r="E332" s="44"/>
      <c r="F332" s="44"/>
      <c r="G332" s="44"/>
      <c r="H332" s="44"/>
      <c r="I332" s="44"/>
      <c r="J332" s="44"/>
      <c r="K332" s="44"/>
      <c r="L332" s="44">
        <v>815.699427</v>
      </c>
      <c r="M332" s="44"/>
      <c r="N332" s="44"/>
      <c r="O332" s="44"/>
      <c r="P332" s="44"/>
      <c r="Q332" s="44"/>
      <c r="R332" s="44">
        <f>SUM(C332:O332)</f>
        <v>1112.287668</v>
      </c>
      <c r="S332" s="44"/>
      <c r="T332" s="44">
        <f t="shared" si="170"/>
        <v>1112.287668</v>
      </c>
      <c r="U332" s="44"/>
      <c r="V332" s="44">
        <f t="shared" si="169"/>
        <v>1112.287668</v>
      </c>
      <c r="W332" s="87">
        <f>V332/$S$18*100</f>
        <v>0.09354109908267651</v>
      </c>
    </row>
    <row r="333" spans="1:23" ht="15" customHeight="1">
      <c r="A333" s="71"/>
      <c r="B333" s="13" t="s">
        <v>164</v>
      </c>
      <c r="C333" s="44">
        <v>77.020621</v>
      </c>
      <c r="D333" s="44">
        <v>382.526396</v>
      </c>
      <c r="E333" s="44"/>
      <c r="F333" s="44"/>
      <c r="G333" s="44"/>
      <c r="H333" s="44"/>
      <c r="I333" s="44"/>
      <c r="J333" s="44"/>
      <c r="K333" s="44"/>
      <c r="L333" s="44">
        <v>822.011708</v>
      </c>
      <c r="M333" s="44"/>
      <c r="N333" s="44"/>
      <c r="O333" s="44"/>
      <c r="P333" s="44"/>
      <c r="Q333" s="44"/>
      <c r="R333" s="44">
        <f>SUM(C333:O333)</f>
        <v>1281.5587249999999</v>
      </c>
      <c r="S333" s="44"/>
      <c r="T333" s="44">
        <f t="shared" si="170"/>
        <v>1281.5587249999999</v>
      </c>
      <c r="U333" s="44"/>
      <c r="V333" s="44">
        <f>T333+U333</f>
        <v>1281.5587249999999</v>
      </c>
      <c r="W333" s="87">
        <f>V333/$S$19*100</f>
        <v>0.09090462197787902</v>
      </c>
    </row>
    <row r="334" spans="1:23" ht="15" customHeight="1">
      <c r="A334" s="71"/>
      <c r="B334" s="107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5"/>
    </row>
    <row r="335" spans="1:23" ht="15" customHeight="1">
      <c r="A335" s="71" t="s">
        <v>186</v>
      </c>
      <c r="B335" s="13" t="s">
        <v>17</v>
      </c>
      <c r="C335" s="44">
        <v>248.93929</v>
      </c>
      <c r="D335" s="44"/>
      <c r="E335" s="44">
        <v>14249.157510000001</v>
      </c>
      <c r="F335" s="44">
        <v>1660.5548999999999</v>
      </c>
      <c r="G335" s="44">
        <v>6659.86</v>
      </c>
      <c r="H335" s="44"/>
      <c r="I335" s="44"/>
      <c r="J335" s="44"/>
      <c r="K335" s="44"/>
      <c r="L335" s="44">
        <v>125.3</v>
      </c>
      <c r="M335" s="44"/>
      <c r="N335" s="44"/>
      <c r="O335" s="44"/>
      <c r="P335" s="44"/>
      <c r="Q335" s="44"/>
      <c r="R335" s="44">
        <f aca="true" t="shared" si="171" ref="R335:R348">SUM(C335:O335)</f>
        <v>22943.8117</v>
      </c>
      <c r="S335" s="44">
        <v>-356.246</v>
      </c>
      <c r="T335" s="44">
        <f aca="true" t="shared" si="172" ref="T335:T347">R335+S335</f>
        <v>22587.5657</v>
      </c>
      <c r="U335" s="44"/>
      <c r="V335" s="44">
        <f aca="true" t="shared" si="173" ref="V335:V346">T335+U335</f>
        <v>22587.5657</v>
      </c>
      <c r="W335" s="20">
        <f>V335/$S$1*100</f>
        <v>9.231158866198342</v>
      </c>
    </row>
    <row r="336" spans="2:23" ht="15" customHeight="1">
      <c r="B336" s="13" t="s">
        <v>18</v>
      </c>
      <c r="C336" s="44">
        <v>288.1</v>
      </c>
      <c r="D336" s="44"/>
      <c r="E336" s="44">
        <v>17394.75</v>
      </c>
      <c r="F336" s="44">
        <v>1996.1</v>
      </c>
      <c r="G336" s="44">
        <v>7936.5</v>
      </c>
      <c r="H336" s="44"/>
      <c r="I336" s="44"/>
      <c r="J336" s="44"/>
      <c r="K336" s="44"/>
      <c r="L336" s="44">
        <v>135.1</v>
      </c>
      <c r="M336" s="44"/>
      <c r="N336" s="44"/>
      <c r="O336" s="44"/>
      <c r="P336" s="44"/>
      <c r="Q336" s="44"/>
      <c r="R336" s="44">
        <f t="shared" si="171"/>
        <v>27750.549999999996</v>
      </c>
      <c r="S336" s="44">
        <v>-274.94</v>
      </c>
      <c r="T336" s="44">
        <f t="shared" si="172"/>
        <v>27475.609999999997</v>
      </c>
      <c r="U336" s="44"/>
      <c r="V336" s="44">
        <f t="shared" si="173"/>
        <v>27475.609999999997</v>
      </c>
      <c r="W336" s="20">
        <f>V336/$S$2*100</f>
        <v>9.577992058199431</v>
      </c>
    </row>
    <row r="337" spans="1:23" ht="15" customHeight="1">
      <c r="A337" s="71"/>
      <c r="B337" s="13" t="s">
        <v>68</v>
      </c>
      <c r="C337" s="44">
        <v>331</v>
      </c>
      <c r="D337" s="44"/>
      <c r="E337" s="44">
        <v>20185.9</v>
      </c>
      <c r="F337" s="44">
        <v>2162.7</v>
      </c>
      <c r="G337" s="44">
        <v>10520.6</v>
      </c>
      <c r="H337" s="44"/>
      <c r="I337" s="44"/>
      <c r="J337" s="44"/>
      <c r="K337" s="44"/>
      <c r="L337" s="44">
        <v>103.9</v>
      </c>
      <c r="M337" s="44"/>
      <c r="N337" s="44"/>
      <c r="O337" s="44"/>
      <c r="P337" s="44"/>
      <c r="Q337" s="44"/>
      <c r="R337" s="44">
        <f t="shared" si="171"/>
        <v>33304.100000000006</v>
      </c>
      <c r="S337" s="44">
        <v>-283.14</v>
      </c>
      <c r="T337" s="44">
        <f t="shared" si="172"/>
        <v>33020.96000000001</v>
      </c>
      <c r="U337" s="44"/>
      <c r="V337" s="44">
        <f t="shared" si="173"/>
        <v>33020.96000000001</v>
      </c>
      <c r="W337" s="20">
        <f>V337/$S$3*100</f>
        <v>9.633769845368196</v>
      </c>
    </row>
    <row r="338" spans="2:23" ht="15" customHeight="1">
      <c r="B338" s="13" t="s">
        <v>69</v>
      </c>
      <c r="C338" s="45">
        <v>408.4</v>
      </c>
      <c r="D338" s="45"/>
      <c r="E338" s="45">
        <v>24507.3</v>
      </c>
      <c r="F338" s="45">
        <v>2448.3</v>
      </c>
      <c r="G338" s="45">
        <v>12224.9</v>
      </c>
      <c r="H338" s="45"/>
      <c r="I338" s="45"/>
      <c r="J338" s="45"/>
      <c r="K338" s="45"/>
      <c r="L338" s="45">
        <v>144.3</v>
      </c>
      <c r="M338" s="45"/>
      <c r="N338" s="45"/>
      <c r="O338" s="45"/>
      <c r="P338" s="45"/>
      <c r="Q338" s="45"/>
      <c r="R338" s="44">
        <f t="shared" si="171"/>
        <v>39733.200000000004</v>
      </c>
      <c r="S338" s="47">
        <v>-289.8</v>
      </c>
      <c r="T338" s="44">
        <f t="shared" si="172"/>
        <v>39443.4</v>
      </c>
      <c r="U338" s="45"/>
      <c r="V338" s="44">
        <f t="shared" si="173"/>
        <v>39443.4</v>
      </c>
      <c r="W338" s="45">
        <f>V338/$S$4*100</f>
        <v>9.265732828334913</v>
      </c>
    </row>
    <row r="339" spans="1:23" ht="15" customHeight="1">
      <c r="A339" s="71"/>
      <c r="B339" s="13" t="s">
        <v>75</v>
      </c>
      <c r="C339" s="44">
        <v>454.2</v>
      </c>
      <c r="D339" s="44"/>
      <c r="E339" s="44">
        <v>32544.600000000002</v>
      </c>
      <c r="F339" s="44">
        <v>1920.6</v>
      </c>
      <c r="G339" s="44">
        <v>14243.55</v>
      </c>
      <c r="H339" s="44"/>
      <c r="I339" s="44"/>
      <c r="J339" s="44"/>
      <c r="K339" s="44"/>
      <c r="L339" s="44">
        <v>73.9</v>
      </c>
      <c r="M339" s="44"/>
      <c r="N339" s="44"/>
      <c r="O339" s="44"/>
      <c r="P339" s="44"/>
      <c r="Q339" s="44"/>
      <c r="R339" s="44">
        <f t="shared" si="171"/>
        <v>49236.85</v>
      </c>
      <c r="S339" s="47">
        <v>-229.05</v>
      </c>
      <c r="T339" s="44">
        <f t="shared" si="172"/>
        <v>49007.799999999996</v>
      </c>
      <c r="U339" s="44"/>
      <c r="V339" s="44">
        <f t="shared" si="173"/>
        <v>49007.799999999996</v>
      </c>
      <c r="W339" s="45">
        <f>V339/$S$5*100</f>
        <v>9.078299167930323</v>
      </c>
    </row>
    <row r="340" spans="1:23" ht="15" customHeight="1">
      <c r="A340" s="71"/>
      <c r="B340" s="13" t="s">
        <v>82</v>
      </c>
      <c r="C340" s="44">
        <v>414.719713</v>
      </c>
      <c r="D340" s="44"/>
      <c r="E340" s="44">
        <v>32920.752678000004</v>
      </c>
      <c r="F340" s="44">
        <v>1295.337274</v>
      </c>
      <c r="G340" s="44">
        <v>13735.191501</v>
      </c>
      <c r="H340" s="44"/>
      <c r="I340" s="44"/>
      <c r="J340" s="44"/>
      <c r="K340" s="44"/>
      <c r="L340" s="44">
        <v>25.048</v>
      </c>
      <c r="M340" s="44"/>
      <c r="N340" s="44"/>
      <c r="O340" s="44"/>
      <c r="P340" s="44"/>
      <c r="Q340" s="44"/>
      <c r="R340" s="44">
        <f t="shared" si="171"/>
        <v>48391.049166000004</v>
      </c>
      <c r="S340" s="47">
        <v>-530.852069</v>
      </c>
      <c r="T340" s="44">
        <f t="shared" si="172"/>
        <v>47860.197097000004</v>
      </c>
      <c r="U340" s="44"/>
      <c r="V340" s="44">
        <f t="shared" si="173"/>
        <v>47860.197097000004</v>
      </c>
      <c r="W340" s="45">
        <f>V340/$S$6*100</f>
        <v>9.015012608345465</v>
      </c>
    </row>
    <row r="341" spans="1:23" ht="15" customHeight="1">
      <c r="A341" s="71"/>
      <c r="B341" s="13" t="s">
        <v>84</v>
      </c>
      <c r="C341" s="44">
        <v>395.03313</v>
      </c>
      <c r="D341" s="44"/>
      <c r="E341" s="44">
        <v>31838.90534</v>
      </c>
      <c r="F341" s="44">
        <v>1211.351505</v>
      </c>
      <c r="G341" s="44">
        <v>13153.498704</v>
      </c>
      <c r="H341" s="44"/>
      <c r="I341" s="44"/>
      <c r="J341" s="44"/>
      <c r="K341" s="44"/>
      <c r="L341" s="44">
        <v>19.670146</v>
      </c>
      <c r="M341" s="44"/>
      <c r="N341" s="44"/>
      <c r="O341" s="44"/>
      <c r="P341" s="44"/>
      <c r="Q341" s="44"/>
      <c r="R341" s="44">
        <f t="shared" si="171"/>
        <v>46618.458824999994</v>
      </c>
      <c r="S341" s="47">
        <v>-914.685019</v>
      </c>
      <c r="T341" s="44">
        <f t="shared" si="172"/>
        <v>45703.773806</v>
      </c>
      <c r="U341" s="44"/>
      <c r="V341" s="44">
        <f t="shared" si="173"/>
        <v>45703.773806</v>
      </c>
      <c r="W341" s="45">
        <f>V341/$S$7*100</f>
        <v>8.458394116034771</v>
      </c>
    </row>
    <row r="342" spans="1:23" ht="15" customHeight="1">
      <c r="A342" s="71"/>
      <c r="B342" s="13" t="s">
        <v>85</v>
      </c>
      <c r="C342" s="44">
        <v>215.362418</v>
      </c>
      <c r="D342" s="44"/>
      <c r="E342" s="44">
        <v>34665.303747000005</v>
      </c>
      <c r="F342" s="44">
        <v>1268.1985989999998</v>
      </c>
      <c r="G342" s="44">
        <v>14932.73697</v>
      </c>
      <c r="H342" s="44"/>
      <c r="I342" s="44"/>
      <c r="J342" s="44"/>
      <c r="K342" s="44"/>
      <c r="L342" s="44">
        <v>13.557683</v>
      </c>
      <c r="M342" s="44"/>
      <c r="N342" s="44"/>
      <c r="O342" s="44"/>
      <c r="P342" s="44"/>
      <c r="Q342" s="44"/>
      <c r="R342" s="44">
        <f t="shared" si="171"/>
        <v>51095.159417</v>
      </c>
      <c r="S342" s="47">
        <v>-457.635662</v>
      </c>
      <c r="T342" s="44">
        <f t="shared" si="172"/>
        <v>50637.523755</v>
      </c>
      <c r="U342" s="44"/>
      <c r="V342" s="44">
        <f t="shared" si="173"/>
        <v>50637.523755</v>
      </c>
      <c r="W342" s="45">
        <f>V342/$S$8*100</f>
        <v>8.623508034610841</v>
      </c>
    </row>
    <row r="343" spans="1:23" ht="15" customHeight="1">
      <c r="A343" s="71"/>
      <c r="B343" s="109" t="s">
        <v>89</v>
      </c>
      <c r="C343" s="44">
        <v>155.231878</v>
      </c>
      <c r="D343" s="44"/>
      <c r="E343" s="44">
        <v>35527.6</v>
      </c>
      <c r="F343" s="44">
        <v>1350.2</v>
      </c>
      <c r="G343" s="44">
        <v>14971.3</v>
      </c>
      <c r="H343" s="44"/>
      <c r="I343" s="44"/>
      <c r="J343" s="44"/>
      <c r="K343" s="44"/>
      <c r="L343" s="44">
        <v>6.662693</v>
      </c>
      <c r="M343" s="44"/>
      <c r="N343" s="44"/>
      <c r="O343" s="44"/>
      <c r="P343" s="44"/>
      <c r="Q343" s="44"/>
      <c r="R343" s="44">
        <f t="shared" si="171"/>
        <v>52010.994570999996</v>
      </c>
      <c r="S343" s="47">
        <v>-352.71720899999997</v>
      </c>
      <c r="T343" s="44">
        <f t="shared" si="172"/>
        <v>51658.27736199999</v>
      </c>
      <c r="U343" s="44"/>
      <c r="V343" s="44">
        <f t="shared" si="173"/>
        <v>51658.27736199999</v>
      </c>
      <c r="W343" s="45">
        <f>V343/$S$9*100</f>
        <v>8.314965386474483</v>
      </c>
    </row>
    <row r="344" spans="1:23" ht="15" customHeight="1">
      <c r="A344" s="71"/>
      <c r="B344" s="109" t="s">
        <v>91</v>
      </c>
      <c r="C344" s="44">
        <v>160.464283</v>
      </c>
      <c r="D344" s="44"/>
      <c r="E344" s="44">
        <v>37688.753574</v>
      </c>
      <c r="F344" s="44">
        <v>1413.27465</v>
      </c>
      <c r="G344" s="44">
        <v>15455.498676</v>
      </c>
      <c r="H344" s="44"/>
      <c r="I344" s="44"/>
      <c r="J344" s="44"/>
      <c r="K344" s="44"/>
      <c r="L344" s="44">
        <v>16.347193</v>
      </c>
      <c r="M344" s="44"/>
      <c r="N344" s="44"/>
      <c r="O344" s="44"/>
      <c r="P344" s="44"/>
      <c r="Q344" s="44"/>
      <c r="R344" s="44">
        <f t="shared" si="171"/>
        <v>54734.33837600001</v>
      </c>
      <c r="S344" s="47">
        <v>-351.15</v>
      </c>
      <c r="T344" s="44">
        <f t="shared" si="172"/>
        <v>54383.188376000006</v>
      </c>
      <c r="U344" s="44"/>
      <c r="V344" s="44">
        <f t="shared" si="173"/>
        <v>54383.188376000006</v>
      </c>
      <c r="W344" s="45">
        <f>V344/$S$10*100</f>
        <v>8.61034494553461</v>
      </c>
    </row>
    <row r="345" spans="1:23" ht="15" customHeight="1">
      <c r="A345" s="71"/>
      <c r="B345" s="109" t="s">
        <v>93</v>
      </c>
      <c r="C345" s="44">
        <v>175.288721</v>
      </c>
      <c r="D345" s="44"/>
      <c r="E345" s="44">
        <v>38712.546676</v>
      </c>
      <c r="F345" s="44">
        <v>1515.122764</v>
      </c>
      <c r="G345" s="44">
        <v>17465.592178</v>
      </c>
      <c r="H345" s="44"/>
      <c r="I345" s="44"/>
      <c r="J345" s="44"/>
      <c r="K345" s="44"/>
      <c r="L345" s="44">
        <v>11.499853</v>
      </c>
      <c r="M345" s="44"/>
      <c r="N345" s="44"/>
      <c r="O345" s="44"/>
      <c r="P345" s="44"/>
      <c r="Q345" s="44"/>
      <c r="R345" s="44">
        <f t="shared" si="171"/>
        <v>57880.050191999995</v>
      </c>
      <c r="S345" s="47">
        <v>-294.65472500000004</v>
      </c>
      <c r="T345" s="44">
        <f t="shared" si="172"/>
        <v>57585.395466999995</v>
      </c>
      <c r="U345" s="44"/>
      <c r="V345" s="44">
        <f t="shared" si="173"/>
        <v>57585.395466999995</v>
      </c>
      <c r="W345" s="45">
        <f>V345/$S$11*100</f>
        <v>8.60927302368569</v>
      </c>
    </row>
    <row r="346" spans="1:23" ht="15" customHeight="1">
      <c r="A346" s="71"/>
      <c r="B346" s="109" t="s">
        <v>95</v>
      </c>
      <c r="C346" s="44">
        <v>192.91718</v>
      </c>
      <c r="D346" s="44"/>
      <c r="E346" s="44">
        <v>36476.544503000005</v>
      </c>
      <c r="F346" s="44">
        <v>1693.0990000000002</v>
      </c>
      <c r="G346" s="44">
        <v>19435.294</v>
      </c>
      <c r="H346" s="44"/>
      <c r="I346" s="44"/>
      <c r="J346" s="44"/>
      <c r="K346" s="44"/>
      <c r="L346" s="44">
        <v>4.518246</v>
      </c>
      <c r="M346" s="44"/>
      <c r="N346" s="44"/>
      <c r="O346" s="44"/>
      <c r="P346" s="44"/>
      <c r="Q346" s="44"/>
      <c r="R346" s="44">
        <f t="shared" si="171"/>
        <v>57802.372929000005</v>
      </c>
      <c r="S346" s="47">
        <v>-185.901324</v>
      </c>
      <c r="T346" s="44">
        <f t="shared" si="172"/>
        <v>57616.471605000006</v>
      </c>
      <c r="U346" s="44"/>
      <c r="V346" s="44">
        <f t="shared" si="173"/>
        <v>57616.471605000006</v>
      </c>
      <c r="W346" s="45">
        <f>V346/$S$12*100</f>
        <v>8.086027522385999</v>
      </c>
    </row>
    <row r="347" spans="1:23" ht="15" customHeight="1">
      <c r="A347" s="71"/>
      <c r="B347" s="109" t="s">
        <v>101</v>
      </c>
      <c r="C347" s="44">
        <v>1010.314462</v>
      </c>
      <c r="D347" s="44"/>
      <c r="E347" s="44">
        <v>37224.368</v>
      </c>
      <c r="F347" s="44">
        <v>1894.1060000000002</v>
      </c>
      <c r="G347" s="44">
        <v>21293.841</v>
      </c>
      <c r="H347" s="44"/>
      <c r="I347" s="44"/>
      <c r="J347" s="44"/>
      <c r="K347" s="44"/>
      <c r="L347" s="44">
        <v>7.520086</v>
      </c>
      <c r="M347" s="44"/>
      <c r="N347" s="44"/>
      <c r="O347" s="44"/>
      <c r="P347" s="44"/>
      <c r="Q347" s="44"/>
      <c r="R347" s="44">
        <f t="shared" si="171"/>
        <v>61430.149548</v>
      </c>
      <c r="S347" s="47">
        <v>-159.97</v>
      </c>
      <c r="T347" s="44">
        <f t="shared" si="172"/>
        <v>61270.179548</v>
      </c>
      <c r="U347" s="44"/>
      <c r="V347" s="44">
        <f aca="true" t="shared" si="174" ref="V347:V352">T347+U347</f>
        <v>61270.179548</v>
      </c>
      <c r="W347" s="45">
        <f>V347/$S$13*100</f>
        <v>8.146369305070332</v>
      </c>
    </row>
    <row r="348" spans="1:23" ht="15" customHeight="1">
      <c r="A348" s="71"/>
      <c r="B348" s="109" t="s">
        <v>106</v>
      </c>
      <c r="C348" s="44">
        <v>1540.686</v>
      </c>
      <c r="D348" s="44">
        <v>0</v>
      </c>
      <c r="E348" s="44">
        <v>44327.444</v>
      </c>
      <c r="F348" s="44">
        <v>2207.317</v>
      </c>
      <c r="G348" s="44">
        <v>23760.447</v>
      </c>
      <c r="H348" s="44"/>
      <c r="I348" s="44"/>
      <c r="J348" s="44"/>
      <c r="K348" s="44"/>
      <c r="L348" s="44">
        <v>3.75</v>
      </c>
      <c r="M348" s="44"/>
      <c r="N348" s="44"/>
      <c r="O348" s="44"/>
      <c r="P348" s="44"/>
      <c r="Q348" s="44"/>
      <c r="R348" s="44">
        <f t="shared" si="171"/>
        <v>71839.644</v>
      </c>
      <c r="S348" s="47">
        <v>-133.93699999999998</v>
      </c>
      <c r="T348" s="44">
        <f aca="true" t="shared" si="175" ref="T348:T353">R348+S348</f>
        <v>71705.707</v>
      </c>
      <c r="U348" s="44"/>
      <c r="V348" s="44">
        <f t="shared" si="174"/>
        <v>71705.707</v>
      </c>
      <c r="W348" s="87">
        <f>V348/$S$14*100</f>
        <v>8.419921122068923</v>
      </c>
    </row>
    <row r="349" spans="1:23" ht="15" customHeight="1">
      <c r="A349" s="71"/>
      <c r="B349" s="109" t="s">
        <v>135</v>
      </c>
      <c r="C349" s="44">
        <v>6184.277</v>
      </c>
      <c r="D349" s="44">
        <v>0</v>
      </c>
      <c r="E349" s="44">
        <v>58959.591264</v>
      </c>
      <c r="F349" s="44">
        <v>2233.36086</v>
      </c>
      <c r="G349" s="44">
        <v>30812.540854000003</v>
      </c>
      <c r="H349" s="44"/>
      <c r="I349" s="44"/>
      <c r="J349" s="44"/>
      <c r="K349" s="44"/>
      <c r="L349" s="44">
        <v>5.919</v>
      </c>
      <c r="M349" s="44"/>
      <c r="N349" s="44"/>
      <c r="O349" s="44"/>
      <c r="P349" s="44"/>
      <c r="Q349" s="44"/>
      <c r="R349" s="44">
        <f>SUM(C349:O349)</f>
        <v>98195.688978</v>
      </c>
      <c r="S349" s="47">
        <v>-94.624996</v>
      </c>
      <c r="T349" s="44">
        <f t="shared" si="175"/>
        <v>98101.063982</v>
      </c>
      <c r="U349" s="44"/>
      <c r="V349" s="44">
        <f t="shared" si="174"/>
        <v>98101.063982</v>
      </c>
      <c r="W349" s="87">
        <f>V349/$S$15*100</f>
        <v>10.228891538223003</v>
      </c>
    </row>
    <row r="350" spans="1:23" ht="15" customHeight="1">
      <c r="A350" s="71"/>
      <c r="B350" s="109" t="s">
        <v>143</v>
      </c>
      <c r="C350" s="44">
        <v>8967.74235</v>
      </c>
      <c r="D350" s="44"/>
      <c r="E350" s="44">
        <v>67958.567893</v>
      </c>
      <c r="F350" s="44">
        <v>2351.2467</v>
      </c>
      <c r="G350" s="44">
        <v>32279.150777</v>
      </c>
      <c r="H350" s="44"/>
      <c r="I350" s="44"/>
      <c r="J350" s="44"/>
      <c r="K350" s="44"/>
      <c r="L350" s="44">
        <v>1.781348</v>
      </c>
      <c r="M350" s="44"/>
      <c r="N350" s="44"/>
      <c r="O350" s="44"/>
      <c r="P350" s="44"/>
      <c r="Q350" s="44"/>
      <c r="R350" s="44">
        <f>SUM(C350:O350)</f>
        <v>111558.48906800001</v>
      </c>
      <c r="S350" s="47">
        <v>-85.032822</v>
      </c>
      <c r="T350" s="44">
        <f t="shared" si="175"/>
        <v>111473.45624600002</v>
      </c>
      <c r="U350" s="44"/>
      <c r="V350" s="44">
        <f t="shared" si="174"/>
        <v>111473.45624600002</v>
      </c>
      <c r="W350" s="87">
        <f>V350/$S$16*100</f>
        <v>10.47885148561574</v>
      </c>
    </row>
    <row r="351" spans="1:23" ht="15" customHeight="1">
      <c r="A351" s="71"/>
      <c r="B351" s="109" t="s">
        <v>150</v>
      </c>
      <c r="C351" s="44">
        <v>9801.492688</v>
      </c>
      <c r="D351" s="44"/>
      <c r="E351" s="44">
        <v>68214.805442</v>
      </c>
      <c r="F351" s="44">
        <v>2400.42336</v>
      </c>
      <c r="G351" s="44">
        <v>31960.136397000002</v>
      </c>
      <c r="H351" s="44"/>
      <c r="I351" s="44"/>
      <c r="J351" s="44"/>
      <c r="K351" s="44"/>
      <c r="L351" s="44">
        <v>0.942667</v>
      </c>
      <c r="M351" s="44"/>
      <c r="N351" s="44"/>
      <c r="O351" s="44"/>
      <c r="P351" s="44"/>
      <c r="Q351" s="44"/>
      <c r="R351" s="44">
        <f>SUM(C351:O351)</f>
        <v>112377.80055399999</v>
      </c>
      <c r="S351" s="47">
        <v>-127.105023</v>
      </c>
      <c r="T351" s="44">
        <f t="shared" si="175"/>
        <v>112250.69553099999</v>
      </c>
      <c r="U351" s="44"/>
      <c r="V351" s="44">
        <f t="shared" si="174"/>
        <v>112250.69553099999</v>
      </c>
      <c r="W351" s="87">
        <f>V351/$S$17*100</f>
        <v>10.522379770815082</v>
      </c>
    </row>
    <row r="352" spans="1:23" ht="15" customHeight="1">
      <c r="A352" s="71"/>
      <c r="B352" s="109" t="s">
        <v>159</v>
      </c>
      <c r="C352" s="44">
        <v>10246.929344</v>
      </c>
      <c r="D352" s="44"/>
      <c r="E352" s="44">
        <v>78551.298346</v>
      </c>
      <c r="F352" s="44">
        <v>2774.836602</v>
      </c>
      <c r="G352" s="44">
        <v>36054.956725000004</v>
      </c>
      <c r="H352" s="44"/>
      <c r="I352" s="44"/>
      <c r="J352" s="44"/>
      <c r="K352" s="44"/>
      <c r="L352" s="44">
        <v>1.6673</v>
      </c>
      <c r="M352" s="44"/>
      <c r="N352" s="44"/>
      <c r="O352" s="44"/>
      <c r="P352" s="44"/>
      <c r="Q352" s="44"/>
      <c r="R352" s="44">
        <f>SUM(C352:O352)</f>
        <v>127629.688317</v>
      </c>
      <c r="S352" s="47">
        <v>-136.329706</v>
      </c>
      <c r="T352" s="44">
        <f t="shared" si="175"/>
        <v>127493.35861099999</v>
      </c>
      <c r="U352" s="44"/>
      <c r="V352" s="44">
        <f t="shared" si="174"/>
        <v>127493.35861099999</v>
      </c>
      <c r="W352" s="87">
        <f>V352/$S$18*100</f>
        <v>10.72192853819787</v>
      </c>
    </row>
    <row r="353" spans="1:23" ht="15" customHeight="1">
      <c r="A353" s="71"/>
      <c r="B353" s="13" t="s">
        <v>164</v>
      </c>
      <c r="C353" s="44">
        <v>10748.480257</v>
      </c>
      <c r="D353" s="44"/>
      <c r="E353" s="44">
        <v>86233.29178</v>
      </c>
      <c r="F353" s="44">
        <v>2976.736815</v>
      </c>
      <c r="G353" s="44">
        <v>40040.915684</v>
      </c>
      <c r="H353" s="44"/>
      <c r="I353" s="44"/>
      <c r="J353" s="44"/>
      <c r="K353" s="44"/>
      <c r="L353" s="44">
        <v>3.214817</v>
      </c>
      <c r="M353" s="44"/>
      <c r="N353" s="44"/>
      <c r="O353" s="44"/>
      <c r="P353" s="44"/>
      <c r="Q353" s="44"/>
      <c r="R353" s="44">
        <f>SUM(C353:O353)</f>
        <v>140002.639353</v>
      </c>
      <c r="S353" s="47">
        <v>-82.409943</v>
      </c>
      <c r="T353" s="44">
        <f t="shared" si="175"/>
        <v>139920.22941</v>
      </c>
      <c r="U353" s="44"/>
      <c r="V353" s="44">
        <f>T353+U353</f>
        <v>139920.22941</v>
      </c>
      <c r="W353" s="87">
        <f>V353/$S$19*100</f>
        <v>9.924941646021068</v>
      </c>
    </row>
    <row r="354" spans="1:23" ht="15" customHeight="1">
      <c r="A354" s="71"/>
      <c r="B354" s="107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7"/>
      <c r="T354" s="44"/>
      <c r="U354" s="44"/>
      <c r="V354" s="44"/>
      <c r="W354" s="45"/>
    </row>
    <row r="355" spans="1:23" ht="15" customHeight="1">
      <c r="A355" s="71" t="s">
        <v>35</v>
      </c>
      <c r="B355" s="13" t="s">
        <v>17</v>
      </c>
      <c r="C355" s="44">
        <v>1744.0357099999999</v>
      </c>
      <c r="D355" s="44">
        <v>1812.26</v>
      </c>
      <c r="E355" s="44">
        <v>157.582</v>
      </c>
      <c r="F355" s="44">
        <v>243.15805</v>
      </c>
      <c r="G355" s="44">
        <v>66.23</v>
      </c>
      <c r="H355" s="44"/>
      <c r="I355" s="44"/>
      <c r="J355" s="44">
        <v>276.0424755</v>
      </c>
      <c r="K355" s="44">
        <v>523.2464859999999</v>
      </c>
      <c r="L355" s="44">
        <v>9296.8482</v>
      </c>
      <c r="M355" s="44"/>
      <c r="N355" s="44"/>
      <c r="O355" s="44"/>
      <c r="P355" s="44"/>
      <c r="Q355" s="44"/>
      <c r="R355" s="44">
        <f aca="true" t="shared" si="176" ref="R355:R368">SUM(C355:O355)</f>
        <v>14119.402921500001</v>
      </c>
      <c r="S355" s="47">
        <v>-5844.227199999999</v>
      </c>
      <c r="T355" s="44">
        <f aca="true" t="shared" si="177" ref="T355:T367">R355+S355</f>
        <v>8275.175721500002</v>
      </c>
      <c r="U355" s="44"/>
      <c r="V355" s="44">
        <f aca="true" t="shared" si="178" ref="V355:V366">T355+U355</f>
        <v>8275.175721500002</v>
      </c>
      <c r="W355" s="20">
        <f>V355/$S$1*100</f>
        <v>3.3819253807803653</v>
      </c>
    </row>
    <row r="356" spans="2:23" ht="15" customHeight="1">
      <c r="B356" s="13" t="s">
        <v>18</v>
      </c>
      <c r="C356" s="44">
        <v>1809.5</v>
      </c>
      <c r="D356" s="44">
        <v>1900.3</v>
      </c>
      <c r="E356" s="44">
        <v>218.65</v>
      </c>
      <c r="F356" s="44">
        <v>190</v>
      </c>
      <c r="G356" s="44">
        <v>75.8</v>
      </c>
      <c r="H356" s="44"/>
      <c r="I356" s="44"/>
      <c r="J356" s="44">
        <v>1176.1</v>
      </c>
      <c r="K356" s="44">
        <v>350.7</v>
      </c>
      <c r="L356" s="44">
        <v>9783.9</v>
      </c>
      <c r="M356" s="44"/>
      <c r="N356" s="44"/>
      <c r="O356" s="44"/>
      <c r="P356" s="44"/>
      <c r="Q356" s="44"/>
      <c r="R356" s="44">
        <f t="shared" si="176"/>
        <v>15504.95</v>
      </c>
      <c r="S356" s="47">
        <f>-6273.14</f>
        <v>-6273.14</v>
      </c>
      <c r="T356" s="44">
        <f t="shared" si="177"/>
        <v>9231.810000000001</v>
      </c>
      <c r="U356" s="44"/>
      <c r="V356" s="44">
        <f t="shared" si="178"/>
        <v>9231.810000000001</v>
      </c>
      <c r="W356" s="20">
        <f>V356/$S$2*100</f>
        <v>3.2182070884979845</v>
      </c>
    </row>
    <row r="357" spans="1:23" ht="15" customHeight="1">
      <c r="A357" s="71"/>
      <c r="B357" s="13" t="s">
        <v>68</v>
      </c>
      <c r="C357" s="44">
        <v>2283.6000000000004</v>
      </c>
      <c r="D357" s="44">
        <v>2249.2000000000003</v>
      </c>
      <c r="E357" s="44">
        <v>91.4</v>
      </c>
      <c r="F357" s="44">
        <v>80.6</v>
      </c>
      <c r="G357" s="44">
        <v>26.1</v>
      </c>
      <c r="H357" s="44"/>
      <c r="I357" s="44"/>
      <c r="J357" s="44">
        <v>903.7</v>
      </c>
      <c r="K357" s="44">
        <v>430.5</v>
      </c>
      <c r="L357" s="44">
        <v>11075.6</v>
      </c>
      <c r="M357" s="44"/>
      <c r="N357" s="44">
        <v>79.3</v>
      </c>
      <c r="O357" s="44"/>
      <c r="P357" s="44"/>
      <c r="Q357" s="44"/>
      <c r="R357" s="44">
        <f t="shared" si="176"/>
        <v>17220</v>
      </c>
      <c r="S357" s="47">
        <v>-5762.64</v>
      </c>
      <c r="T357" s="44">
        <f t="shared" si="177"/>
        <v>11457.36</v>
      </c>
      <c r="U357" s="44"/>
      <c r="V357" s="44">
        <f t="shared" si="178"/>
        <v>11457.36</v>
      </c>
      <c r="W357" s="20">
        <f>V357/$S$3*100</f>
        <v>3.342651736216262</v>
      </c>
    </row>
    <row r="358" spans="2:23" ht="15" customHeight="1">
      <c r="B358" s="13" t="s">
        <v>69</v>
      </c>
      <c r="C358" s="45">
        <v>3117.9</v>
      </c>
      <c r="D358" s="45">
        <v>3098.3999999999996</v>
      </c>
      <c r="E358" s="45">
        <v>113</v>
      </c>
      <c r="F358" s="45">
        <v>61.9</v>
      </c>
      <c r="G358" s="45">
        <v>59.8</v>
      </c>
      <c r="H358" s="45"/>
      <c r="I358" s="45"/>
      <c r="J358" s="47">
        <v>611.2</v>
      </c>
      <c r="K358" s="47">
        <v>464.4</v>
      </c>
      <c r="L358" s="47">
        <v>13807.1</v>
      </c>
      <c r="M358" s="47"/>
      <c r="N358" s="47">
        <v>363.7</v>
      </c>
      <c r="O358" s="47"/>
      <c r="P358" s="47"/>
      <c r="Q358" s="47"/>
      <c r="R358" s="44">
        <f t="shared" si="176"/>
        <v>21697.399999999998</v>
      </c>
      <c r="S358" s="45">
        <v>-7706</v>
      </c>
      <c r="T358" s="44">
        <f t="shared" si="177"/>
        <v>13991.399999999998</v>
      </c>
      <c r="U358" s="45"/>
      <c r="V358" s="44">
        <f t="shared" si="178"/>
        <v>13991.399999999998</v>
      </c>
      <c r="W358" s="45">
        <f>V358/$S$4*100</f>
        <v>3.2867494763221496</v>
      </c>
    </row>
    <row r="359" spans="1:23" ht="15" customHeight="1">
      <c r="A359" s="71"/>
      <c r="B359" s="13" t="s">
        <v>75</v>
      </c>
      <c r="C359" s="44">
        <v>3737.188102</v>
      </c>
      <c r="D359" s="44">
        <f>2993.9</f>
        <v>2993.9</v>
      </c>
      <c r="E359" s="44">
        <v>114.8</v>
      </c>
      <c r="F359" s="44">
        <v>30.4</v>
      </c>
      <c r="G359" s="44">
        <v>72.8</v>
      </c>
      <c r="H359" s="44"/>
      <c r="I359" s="44"/>
      <c r="J359" s="44">
        <v>726.0008460000001</v>
      </c>
      <c r="K359" s="44">
        <v>712.9</v>
      </c>
      <c r="L359" s="44">
        <v>17177.8</v>
      </c>
      <c r="M359" s="44"/>
      <c r="N359" s="44">
        <v>490.64</v>
      </c>
      <c r="O359" s="44"/>
      <c r="P359" s="44"/>
      <c r="Q359" s="44"/>
      <c r="R359" s="44">
        <f t="shared" si="176"/>
        <v>26056.428948</v>
      </c>
      <c r="S359" s="45">
        <v>-10167.3</v>
      </c>
      <c r="T359" s="44">
        <f t="shared" si="177"/>
        <v>15889.128948000001</v>
      </c>
      <c r="U359" s="44"/>
      <c r="V359" s="44">
        <f t="shared" si="178"/>
        <v>15889.128948000001</v>
      </c>
      <c r="W359" s="45">
        <f>V359/$S$5*100</f>
        <v>2.9433328186077734</v>
      </c>
    </row>
    <row r="360" spans="1:23" ht="15" customHeight="1">
      <c r="A360" s="71"/>
      <c r="B360" s="13" t="s">
        <v>82</v>
      </c>
      <c r="C360" s="44">
        <v>3710.33</v>
      </c>
      <c r="D360" s="44">
        <v>4124.25053</v>
      </c>
      <c r="E360" s="44">
        <v>113.906985</v>
      </c>
      <c r="F360" s="44">
        <v>175.959697</v>
      </c>
      <c r="G360" s="44">
        <v>14.79233</v>
      </c>
      <c r="H360" s="44"/>
      <c r="I360" s="44"/>
      <c r="J360" s="44">
        <v>775.0346900000001</v>
      </c>
      <c r="K360" s="44">
        <v>1311.043</v>
      </c>
      <c r="L360" s="44">
        <v>15788.011535000001</v>
      </c>
      <c r="M360" s="44"/>
      <c r="N360" s="44">
        <v>261</v>
      </c>
      <c r="O360" s="44"/>
      <c r="P360" s="44"/>
      <c r="Q360" s="44"/>
      <c r="R360" s="44">
        <f t="shared" si="176"/>
        <v>26274.328767</v>
      </c>
      <c r="S360" s="45">
        <v>-10892.595940000001</v>
      </c>
      <c r="T360" s="44">
        <f t="shared" si="177"/>
        <v>15381.732826999998</v>
      </c>
      <c r="U360" s="44"/>
      <c r="V360" s="44">
        <f t="shared" si="178"/>
        <v>15381.732826999998</v>
      </c>
      <c r="W360" s="45">
        <f>V360/$S$6*100</f>
        <v>2.897324369403783</v>
      </c>
    </row>
    <row r="361" spans="1:23" ht="15" customHeight="1">
      <c r="A361" s="71"/>
      <c r="B361" s="13" t="s">
        <v>84</v>
      </c>
      <c r="C361" s="44">
        <v>8124.964416</v>
      </c>
      <c r="D361" s="44">
        <v>7242.784807999999</v>
      </c>
      <c r="E361" s="44">
        <v>79.395974</v>
      </c>
      <c r="F361" s="44">
        <v>99.595849</v>
      </c>
      <c r="G361" s="44">
        <v>7.472554</v>
      </c>
      <c r="H361" s="44"/>
      <c r="I361" s="44"/>
      <c r="J361" s="44">
        <v>911.3833699999999</v>
      </c>
      <c r="K361" s="44">
        <v>851.06</v>
      </c>
      <c r="L361" s="44">
        <v>14233.853379999999</v>
      </c>
      <c r="M361" s="44"/>
      <c r="N361" s="44">
        <v>310.5</v>
      </c>
      <c r="O361" s="44"/>
      <c r="P361" s="44"/>
      <c r="Q361" s="44"/>
      <c r="R361" s="44">
        <f t="shared" si="176"/>
        <v>31861.010350999997</v>
      </c>
      <c r="S361" s="45">
        <v>-12055.937258</v>
      </c>
      <c r="T361" s="44">
        <f t="shared" si="177"/>
        <v>19805.073093</v>
      </c>
      <c r="U361" s="44"/>
      <c r="V361" s="44">
        <f t="shared" si="178"/>
        <v>19805.073093</v>
      </c>
      <c r="W361" s="45">
        <f>V361/$S$7*100</f>
        <v>3.6653234463425823</v>
      </c>
    </row>
    <row r="362" spans="1:23" ht="15" customHeight="1">
      <c r="A362" s="71"/>
      <c r="B362" s="13" t="s">
        <v>85</v>
      </c>
      <c r="C362" s="44">
        <v>7315.238455</v>
      </c>
      <c r="D362" s="44">
        <v>9198.156826</v>
      </c>
      <c r="E362" s="44">
        <v>149.391958</v>
      </c>
      <c r="F362" s="44">
        <v>56.170101</v>
      </c>
      <c r="G362" s="44">
        <v>71.542916</v>
      </c>
      <c r="H362" s="44"/>
      <c r="I362" s="44"/>
      <c r="J362" s="44">
        <v>1070.4280899999999</v>
      </c>
      <c r="K362" s="44">
        <v>665.34</v>
      </c>
      <c r="L362" s="44">
        <v>9919.9</v>
      </c>
      <c r="M362" s="44"/>
      <c r="N362" s="44">
        <v>572.4</v>
      </c>
      <c r="O362" s="44"/>
      <c r="P362" s="44"/>
      <c r="Q362" s="44"/>
      <c r="R362" s="44">
        <f t="shared" si="176"/>
        <v>29018.568346</v>
      </c>
      <c r="S362" s="45">
        <v>-10455.655332999999</v>
      </c>
      <c r="T362" s="44">
        <f t="shared" si="177"/>
        <v>18562.913013</v>
      </c>
      <c r="U362" s="44"/>
      <c r="V362" s="44">
        <f t="shared" si="178"/>
        <v>18562.913013</v>
      </c>
      <c r="W362" s="45">
        <f>V362/$S$8*100</f>
        <v>3.1612412622681108</v>
      </c>
    </row>
    <row r="363" spans="1:23" ht="15" customHeight="1">
      <c r="A363" s="71"/>
      <c r="B363" s="109" t="s">
        <v>89</v>
      </c>
      <c r="C363" s="44">
        <v>7806.041731</v>
      </c>
      <c r="D363" s="44">
        <v>10119.4</v>
      </c>
      <c r="E363" s="44">
        <v>153.603666</v>
      </c>
      <c r="F363" s="44">
        <v>19.976951</v>
      </c>
      <c r="G363" s="44">
        <v>16.465683</v>
      </c>
      <c r="H363" s="44"/>
      <c r="I363" s="44"/>
      <c r="J363" s="44">
        <v>1097.09607</v>
      </c>
      <c r="K363" s="44">
        <v>1062.8</v>
      </c>
      <c r="L363" s="44">
        <v>9382.9</v>
      </c>
      <c r="M363" s="44"/>
      <c r="N363" s="44">
        <v>8.35</v>
      </c>
      <c r="O363" s="44"/>
      <c r="P363" s="44"/>
      <c r="Q363" s="44"/>
      <c r="R363" s="44">
        <f t="shared" si="176"/>
        <v>29666.634100999996</v>
      </c>
      <c r="S363" s="45">
        <v>-11338.94</v>
      </c>
      <c r="T363" s="44">
        <f t="shared" si="177"/>
        <v>18327.694100999994</v>
      </c>
      <c r="U363" s="44"/>
      <c r="V363" s="44">
        <f t="shared" si="178"/>
        <v>18327.694100999994</v>
      </c>
      <c r="W363" s="45">
        <f>V363/$S$9*100</f>
        <v>2.95004304916697</v>
      </c>
    </row>
    <row r="364" spans="1:23" ht="15" customHeight="1">
      <c r="A364" s="71"/>
      <c r="B364" s="109" t="s">
        <v>91</v>
      </c>
      <c r="C364" s="44">
        <v>6358.418457</v>
      </c>
      <c r="D364" s="44">
        <v>10513.068389</v>
      </c>
      <c r="E364" s="44">
        <v>166.949064</v>
      </c>
      <c r="F364" s="44">
        <v>23.936792</v>
      </c>
      <c r="G364" s="44">
        <v>59.717936</v>
      </c>
      <c r="H364" s="44"/>
      <c r="I364" s="44"/>
      <c r="J364" s="44">
        <v>1130.1036099999997</v>
      </c>
      <c r="K364" s="44">
        <v>1291.733107</v>
      </c>
      <c r="L364" s="44">
        <v>9526.829907</v>
      </c>
      <c r="M364" s="44"/>
      <c r="N364" s="44">
        <v>0</v>
      </c>
      <c r="O364" s="44"/>
      <c r="P364" s="44"/>
      <c r="Q364" s="44"/>
      <c r="R364" s="44">
        <f t="shared" si="176"/>
        <v>29070.757262</v>
      </c>
      <c r="S364" s="45">
        <v>-11859.1</v>
      </c>
      <c r="T364" s="44">
        <f t="shared" si="177"/>
        <v>17211.657262</v>
      </c>
      <c r="U364" s="44"/>
      <c r="V364" s="44">
        <f t="shared" si="178"/>
        <v>17211.657262</v>
      </c>
      <c r="W364" s="45">
        <f>V364/$S$10*100</f>
        <v>2.725075717986729</v>
      </c>
    </row>
    <row r="365" spans="1:23" ht="15" customHeight="1">
      <c r="A365" s="71"/>
      <c r="B365" s="109" t="s">
        <v>93</v>
      </c>
      <c r="C365" s="44">
        <v>6164.931456</v>
      </c>
      <c r="D365" s="44">
        <v>10821.863892</v>
      </c>
      <c r="E365" s="44">
        <v>136.044074</v>
      </c>
      <c r="F365" s="44">
        <v>10.895974</v>
      </c>
      <c r="G365" s="44">
        <v>24.647153</v>
      </c>
      <c r="H365" s="44"/>
      <c r="I365" s="44"/>
      <c r="J365" s="44">
        <v>1176.70846</v>
      </c>
      <c r="K365" s="44">
        <v>1054.372446</v>
      </c>
      <c r="L365" s="44">
        <v>8789.450185</v>
      </c>
      <c r="M365" s="44"/>
      <c r="N365" s="44"/>
      <c r="O365" s="44"/>
      <c r="P365" s="44"/>
      <c r="Q365" s="44"/>
      <c r="R365" s="44">
        <f t="shared" si="176"/>
        <v>28178.913640000006</v>
      </c>
      <c r="S365" s="45">
        <v>-10766.883965271387</v>
      </c>
      <c r="T365" s="44">
        <f t="shared" si="177"/>
        <v>17412.02967472862</v>
      </c>
      <c r="U365" s="44"/>
      <c r="V365" s="44">
        <f t="shared" si="178"/>
        <v>17412.02967472862</v>
      </c>
      <c r="W365" s="45">
        <f>V365/$S$11*100</f>
        <v>2.603175964158493</v>
      </c>
    </row>
    <row r="366" spans="1:23" ht="15" customHeight="1">
      <c r="A366" s="71"/>
      <c r="B366" s="109" t="s">
        <v>95</v>
      </c>
      <c r="C366" s="44">
        <v>7714.264302</v>
      </c>
      <c r="D366" s="44">
        <v>11266.588151</v>
      </c>
      <c r="E366" s="44">
        <v>100.480511</v>
      </c>
      <c r="F366" s="44">
        <v>4.875408</v>
      </c>
      <c r="G366" s="44">
        <v>28.222798</v>
      </c>
      <c r="H366" s="44"/>
      <c r="I366" s="44"/>
      <c r="J366" s="44">
        <v>1207.7773200000001</v>
      </c>
      <c r="K366" s="44">
        <v>810.545485</v>
      </c>
      <c r="L366" s="44">
        <v>9605.617865</v>
      </c>
      <c r="M366" s="44"/>
      <c r="N366" s="44"/>
      <c r="O366" s="44"/>
      <c r="P366" s="44"/>
      <c r="Q366" s="44"/>
      <c r="R366" s="44">
        <f t="shared" si="176"/>
        <v>30738.37184</v>
      </c>
      <c r="S366" s="45">
        <v>-11200.193719669998</v>
      </c>
      <c r="T366" s="44">
        <f t="shared" si="177"/>
        <v>19538.17812033</v>
      </c>
      <c r="U366" s="44"/>
      <c r="V366" s="44">
        <f t="shared" si="178"/>
        <v>19538.17812033</v>
      </c>
      <c r="W366" s="45">
        <f>V366/$S$12*100</f>
        <v>2.742032644785526</v>
      </c>
    </row>
    <row r="367" spans="1:23" ht="15" customHeight="1">
      <c r="A367" s="71"/>
      <c r="B367" s="109" t="s">
        <v>101</v>
      </c>
      <c r="C367" s="44">
        <v>6554.238000000001</v>
      </c>
      <c r="D367" s="44">
        <v>12829.519</v>
      </c>
      <c r="E367" s="44">
        <v>106.98599999999999</v>
      </c>
      <c r="F367" s="44">
        <v>6.925000000000001</v>
      </c>
      <c r="G367" s="44">
        <v>20.909999999999997</v>
      </c>
      <c r="H367" s="44"/>
      <c r="I367" s="44"/>
      <c r="J367" s="44">
        <v>1238.2698900000003</v>
      </c>
      <c r="K367" s="44">
        <v>361.56227952</v>
      </c>
      <c r="L367" s="44">
        <v>10032.879503999999</v>
      </c>
      <c r="M367" s="44"/>
      <c r="N367" s="44"/>
      <c r="O367" s="44"/>
      <c r="P367" s="44"/>
      <c r="Q367" s="44"/>
      <c r="R367" s="44">
        <f t="shared" si="176"/>
        <v>31151.289673519997</v>
      </c>
      <c r="S367" s="45">
        <v>-13109.63421873</v>
      </c>
      <c r="T367" s="44">
        <f t="shared" si="177"/>
        <v>18041.655454789998</v>
      </c>
      <c r="U367" s="44"/>
      <c r="V367" s="44">
        <f aca="true" t="shared" si="179" ref="V367:V372">T367+U367</f>
        <v>18041.655454789998</v>
      </c>
      <c r="W367" s="45">
        <f>V367/$S$13*100</f>
        <v>2.3987850091807594</v>
      </c>
    </row>
    <row r="368" spans="1:23" ht="15" customHeight="1">
      <c r="A368" s="71"/>
      <c r="B368" s="109" t="s">
        <v>106</v>
      </c>
      <c r="C368" s="44">
        <v>10176.88</v>
      </c>
      <c r="D368" s="44">
        <v>13564.735999999999</v>
      </c>
      <c r="E368" s="44">
        <v>104.999</v>
      </c>
      <c r="F368" s="44">
        <v>8.832776</v>
      </c>
      <c r="G368" s="44">
        <v>29.757</v>
      </c>
      <c r="H368" s="44"/>
      <c r="I368" s="44"/>
      <c r="J368" s="44">
        <v>1405.4489</v>
      </c>
      <c r="K368" s="44">
        <v>115.27753478</v>
      </c>
      <c r="L368" s="44">
        <v>9906.965</v>
      </c>
      <c r="M368" s="44"/>
      <c r="N368" s="44"/>
      <c r="O368" s="44"/>
      <c r="P368" s="44"/>
      <c r="Q368" s="44"/>
      <c r="R368" s="44">
        <f t="shared" si="176"/>
        <v>35312.89621078</v>
      </c>
      <c r="S368" s="45">
        <v>-13439.19555068</v>
      </c>
      <c r="T368" s="44">
        <f aca="true" t="shared" si="180" ref="T368:T373">R368+S368</f>
        <v>21873.700660100003</v>
      </c>
      <c r="U368" s="44"/>
      <c r="V368" s="44">
        <f t="shared" si="179"/>
        <v>21873.700660100003</v>
      </c>
      <c r="W368" s="87">
        <f>V368/$S$14*100</f>
        <v>2.5684822298145527</v>
      </c>
    </row>
    <row r="369" spans="1:23" ht="15" customHeight="1">
      <c r="A369" s="71"/>
      <c r="B369" s="109" t="s">
        <v>135</v>
      </c>
      <c r="C369" s="44">
        <v>13929.751</v>
      </c>
      <c r="D369" s="44">
        <v>14539.460905</v>
      </c>
      <c r="E369" s="44">
        <v>112.003188</v>
      </c>
      <c r="F369" s="44">
        <v>11.461138</v>
      </c>
      <c r="G369" s="44">
        <v>22.362347</v>
      </c>
      <c r="H369" s="44"/>
      <c r="I369" s="44"/>
      <c r="J369" s="44">
        <v>1444.64209</v>
      </c>
      <c r="K369" s="44">
        <v>126.90628258</v>
      </c>
      <c r="L369" s="44">
        <v>11065.418999999998</v>
      </c>
      <c r="M369" s="44"/>
      <c r="N369" s="44"/>
      <c r="O369" s="44"/>
      <c r="P369" s="44"/>
      <c r="Q369" s="44"/>
      <c r="R369" s="44">
        <f>SUM(C369:O369)</f>
        <v>41252.005950579995</v>
      </c>
      <c r="S369" s="45">
        <v>-14063.037021429998</v>
      </c>
      <c r="T369" s="44">
        <f t="shared" si="180"/>
        <v>27188.968929149996</v>
      </c>
      <c r="U369" s="44"/>
      <c r="V369" s="44">
        <f t="shared" si="179"/>
        <v>27188.968929149996</v>
      </c>
      <c r="W369" s="87">
        <f>V369/$S$15*100</f>
        <v>2.8349643003201255</v>
      </c>
    </row>
    <row r="370" spans="1:23" ht="15" customHeight="1">
      <c r="A370" s="71"/>
      <c r="B370" s="109" t="s">
        <v>143</v>
      </c>
      <c r="C370" s="44">
        <v>13331.152104</v>
      </c>
      <c r="D370" s="44">
        <v>15762.890024</v>
      </c>
      <c r="E370" s="44">
        <v>185.255121</v>
      </c>
      <c r="F370" s="44">
        <v>15.77703</v>
      </c>
      <c r="G370" s="44">
        <v>34.849604</v>
      </c>
      <c r="H370" s="44"/>
      <c r="I370" s="44"/>
      <c r="J370" s="44">
        <v>1506.9659</v>
      </c>
      <c r="K370" s="44">
        <v>195.81787924</v>
      </c>
      <c r="L370" s="44">
        <v>11499.370819</v>
      </c>
      <c r="M370" s="44"/>
      <c r="N370" s="44"/>
      <c r="O370" s="44"/>
      <c r="P370" s="44"/>
      <c r="Q370" s="44"/>
      <c r="R370" s="44">
        <f>SUM(C370:O370)</f>
        <v>42532.078481239994</v>
      </c>
      <c r="S370" s="45">
        <v>-15495.984894759998</v>
      </c>
      <c r="T370" s="44">
        <f t="shared" si="180"/>
        <v>27036.093586479998</v>
      </c>
      <c r="U370" s="44"/>
      <c r="V370" s="44">
        <f t="shared" si="179"/>
        <v>27036.093586479998</v>
      </c>
      <c r="W370" s="87">
        <f>V370/$S$16*100</f>
        <v>2.5414768590177084</v>
      </c>
    </row>
    <row r="371" spans="1:23" ht="15" customHeight="1">
      <c r="A371" s="71"/>
      <c r="B371" s="109" t="s">
        <v>150</v>
      </c>
      <c r="C371" s="44">
        <v>11893.901753</v>
      </c>
      <c r="D371" s="44">
        <v>16534.364662</v>
      </c>
      <c r="E371" s="44">
        <v>105.116554</v>
      </c>
      <c r="F371" s="44">
        <v>19.07548</v>
      </c>
      <c r="G371" s="44">
        <v>22.565689</v>
      </c>
      <c r="H371" s="44"/>
      <c r="I371" s="44"/>
      <c r="J371" s="44">
        <v>1538.37849</v>
      </c>
      <c r="K371" s="44">
        <v>274.80152609</v>
      </c>
      <c r="L371" s="44">
        <v>11030.832412</v>
      </c>
      <c r="M371" s="44"/>
      <c r="N371" s="44"/>
      <c r="O371" s="44"/>
      <c r="P371" s="44"/>
      <c r="Q371" s="44">
        <v>90.285</v>
      </c>
      <c r="R371" s="44">
        <f>SUM(C371:Q371)</f>
        <v>41509.32156609</v>
      </c>
      <c r="S371" s="45">
        <v>-16982.059952479998</v>
      </c>
      <c r="T371" s="44">
        <f t="shared" si="180"/>
        <v>24527.261613610004</v>
      </c>
      <c r="U371" s="44"/>
      <c r="V371" s="44">
        <f t="shared" si="179"/>
        <v>24527.261613610004</v>
      </c>
      <c r="W371" s="87">
        <f>V371/$S$17*100</f>
        <v>2.2991854100829556</v>
      </c>
    </row>
    <row r="372" spans="1:23" ht="15" customHeight="1">
      <c r="A372" s="71"/>
      <c r="B372" s="109" t="s">
        <v>159</v>
      </c>
      <c r="C372" s="44">
        <v>11400.451426</v>
      </c>
      <c r="D372" s="44">
        <v>18971.129218</v>
      </c>
      <c r="E372" s="44">
        <v>125.267013</v>
      </c>
      <c r="F372" s="44">
        <v>16.222355</v>
      </c>
      <c r="G372" s="44">
        <v>22.161684</v>
      </c>
      <c r="H372" s="44"/>
      <c r="I372" s="44"/>
      <c r="J372" s="44">
        <v>1668.19989</v>
      </c>
      <c r="K372" s="44">
        <v>206.7253305</v>
      </c>
      <c r="L372" s="44">
        <v>12268.493045</v>
      </c>
      <c r="M372" s="44"/>
      <c r="N372" s="44"/>
      <c r="O372" s="44"/>
      <c r="P372" s="44"/>
      <c r="Q372" s="44">
        <v>239.762</v>
      </c>
      <c r="R372" s="44">
        <f>SUM(C372:Q372)</f>
        <v>44918.4119615</v>
      </c>
      <c r="S372" s="45">
        <v>-18706.365090450003</v>
      </c>
      <c r="T372" s="44">
        <f t="shared" si="180"/>
        <v>26212.04687105</v>
      </c>
      <c r="U372" s="44"/>
      <c r="V372" s="44">
        <f t="shared" si="179"/>
        <v>26212.04687105</v>
      </c>
      <c r="W372" s="87">
        <f>V372/$S$18*100</f>
        <v>2.2043790865122213</v>
      </c>
    </row>
    <row r="373" spans="1:23" ht="15" customHeight="1">
      <c r="A373" s="71"/>
      <c r="B373" s="13" t="s">
        <v>164</v>
      </c>
      <c r="C373" s="44">
        <v>20125.122429</v>
      </c>
      <c r="D373" s="44">
        <v>21029.457023000003</v>
      </c>
      <c r="E373" s="44">
        <v>138.901525</v>
      </c>
      <c r="F373" s="44">
        <v>17.764332</v>
      </c>
      <c r="G373" s="44">
        <v>52.107568</v>
      </c>
      <c r="H373" s="44"/>
      <c r="I373" s="44"/>
      <c r="J373" s="44">
        <v>1799.83416</v>
      </c>
      <c r="K373" s="44">
        <v>399.58937593</v>
      </c>
      <c r="L373" s="44">
        <v>15626.275757</v>
      </c>
      <c r="M373" s="44"/>
      <c r="N373" s="44"/>
      <c r="O373" s="44"/>
      <c r="P373" s="44"/>
      <c r="Q373" s="44">
        <v>392.795</v>
      </c>
      <c r="R373" s="44">
        <f>SUM(C373:Q373)</f>
        <v>59581.84716993</v>
      </c>
      <c r="S373" s="45">
        <v>-19881.98652443</v>
      </c>
      <c r="T373" s="44">
        <f t="shared" si="180"/>
        <v>39699.8606455</v>
      </c>
      <c r="U373" s="44"/>
      <c r="V373" s="44">
        <f>T373+U373</f>
        <v>39699.8606455</v>
      </c>
      <c r="W373" s="87">
        <f>V373/$S$19*100</f>
        <v>2.8160245442936325</v>
      </c>
    </row>
    <row r="374" spans="1:23" ht="15" customHeight="1">
      <c r="A374" s="71"/>
      <c r="B374" s="107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5"/>
      <c r="T374" s="44"/>
      <c r="U374" s="44"/>
      <c r="V374" s="44"/>
      <c r="W374" s="45"/>
    </row>
    <row r="375" spans="1:23" ht="15" customHeight="1">
      <c r="A375" s="71" t="s">
        <v>19</v>
      </c>
      <c r="B375" s="13" t="s">
        <v>17</v>
      </c>
      <c r="C375" s="44">
        <v>78.81943</v>
      </c>
      <c r="D375" s="44">
        <v>330.263</v>
      </c>
      <c r="E375" s="44"/>
      <c r="F375" s="44"/>
      <c r="G375" s="44"/>
      <c r="H375" s="44"/>
      <c r="I375" s="44"/>
      <c r="J375" s="44"/>
      <c r="K375" s="44"/>
      <c r="L375" s="44">
        <v>77.4</v>
      </c>
      <c r="M375" s="44"/>
      <c r="N375" s="44"/>
      <c r="O375" s="44"/>
      <c r="P375" s="44"/>
      <c r="Q375" s="44"/>
      <c r="R375" s="44">
        <f aca="true" t="shared" si="181" ref="R375:R388">SUM(C375:O375)</f>
        <v>486.48243</v>
      </c>
      <c r="S375" s="45">
        <v>-27.2</v>
      </c>
      <c r="T375" s="44">
        <f aca="true" t="shared" si="182" ref="T375:T387">R375+S375</f>
        <v>459.28243000000003</v>
      </c>
      <c r="U375" s="44"/>
      <c r="V375" s="44">
        <f aca="true" t="shared" si="183" ref="V375:V386">T375+U375</f>
        <v>459.28243000000003</v>
      </c>
      <c r="W375" s="20">
        <f>V375/$S$1*100</f>
        <v>0.18770101798900887</v>
      </c>
    </row>
    <row r="376" spans="2:23" ht="15" customHeight="1">
      <c r="B376" s="13" t="s">
        <v>18</v>
      </c>
      <c r="C376" s="44">
        <v>60.6</v>
      </c>
      <c r="D376" s="44">
        <v>406.3</v>
      </c>
      <c r="E376" s="44"/>
      <c r="F376" s="44"/>
      <c r="G376" s="44"/>
      <c r="H376" s="44"/>
      <c r="I376" s="44"/>
      <c r="J376" s="44"/>
      <c r="K376" s="44"/>
      <c r="L376" s="44">
        <v>297.1</v>
      </c>
      <c r="M376" s="44"/>
      <c r="N376" s="44"/>
      <c r="O376" s="44"/>
      <c r="P376" s="44"/>
      <c r="Q376" s="44"/>
      <c r="R376" s="44">
        <f t="shared" si="181"/>
        <v>764</v>
      </c>
      <c r="S376" s="45">
        <v>-11.64</v>
      </c>
      <c r="T376" s="44">
        <f t="shared" si="182"/>
        <v>752.36</v>
      </c>
      <c r="U376" s="44"/>
      <c r="V376" s="44">
        <f t="shared" si="183"/>
        <v>752.36</v>
      </c>
      <c r="W376" s="20">
        <f>V376/$S$2*100</f>
        <v>0.2622725429901984</v>
      </c>
    </row>
    <row r="377" spans="1:23" ht="15" customHeight="1">
      <c r="A377" s="71"/>
      <c r="B377" s="13" t="s">
        <v>68</v>
      </c>
      <c r="C377" s="44">
        <v>183.3</v>
      </c>
      <c r="D377" s="44">
        <v>531.2</v>
      </c>
      <c r="E377" s="44"/>
      <c r="F377" s="44"/>
      <c r="G377" s="44"/>
      <c r="H377" s="44"/>
      <c r="I377" s="44"/>
      <c r="J377" s="44"/>
      <c r="K377" s="44"/>
      <c r="L377" s="44">
        <v>310.8</v>
      </c>
      <c r="M377" s="44"/>
      <c r="N377" s="44"/>
      <c r="O377" s="44"/>
      <c r="P377" s="44"/>
      <c r="Q377" s="44"/>
      <c r="R377" s="44">
        <f t="shared" si="181"/>
        <v>1025.3</v>
      </c>
      <c r="S377" s="45">
        <v>-5.5</v>
      </c>
      <c r="T377" s="44">
        <f t="shared" si="182"/>
        <v>1019.8</v>
      </c>
      <c r="U377" s="44"/>
      <c r="V377" s="44">
        <f t="shared" si="183"/>
        <v>1019.8</v>
      </c>
      <c r="W377" s="20">
        <f>V377/$S$3*100</f>
        <v>0.2975237088293764</v>
      </c>
    </row>
    <row r="378" spans="2:23" ht="15" customHeight="1">
      <c r="B378" s="13" t="s">
        <v>69</v>
      </c>
      <c r="C378" s="45">
        <v>120</v>
      </c>
      <c r="D378" s="45">
        <v>630.2</v>
      </c>
      <c r="E378" s="45"/>
      <c r="F378" s="45"/>
      <c r="G378" s="45"/>
      <c r="H378" s="45"/>
      <c r="I378" s="45"/>
      <c r="J378" s="45"/>
      <c r="K378" s="45"/>
      <c r="L378" s="45">
        <v>212.3</v>
      </c>
      <c r="M378" s="45"/>
      <c r="N378" s="45"/>
      <c r="O378" s="45"/>
      <c r="P378" s="45"/>
      <c r="Q378" s="45"/>
      <c r="R378" s="44">
        <f t="shared" si="181"/>
        <v>962.5</v>
      </c>
      <c r="S378" s="45"/>
      <c r="T378" s="44">
        <f t="shared" si="182"/>
        <v>962.5</v>
      </c>
      <c r="U378" s="45"/>
      <c r="V378" s="44">
        <f t="shared" si="183"/>
        <v>962.5</v>
      </c>
      <c r="W378" s="45">
        <f>V378/$S$4*100</f>
        <v>0.22610291828981158</v>
      </c>
    </row>
    <row r="379" spans="1:23" ht="15" customHeight="1">
      <c r="A379" s="71"/>
      <c r="B379" s="13" t="s">
        <v>75</v>
      </c>
      <c r="C379" s="44">
        <v>138.2</v>
      </c>
      <c r="D379" s="44">
        <v>645.8</v>
      </c>
      <c r="E379" s="44"/>
      <c r="F379" s="44"/>
      <c r="G379" s="44"/>
      <c r="H379" s="44"/>
      <c r="I379" s="44"/>
      <c r="J379" s="44"/>
      <c r="K379" s="44"/>
      <c r="L379" s="44">
        <v>291.7</v>
      </c>
      <c r="M379" s="44"/>
      <c r="N379" s="44"/>
      <c r="O379" s="44"/>
      <c r="P379" s="44"/>
      <c r="Q379" s="44"/>
      <c r="R379" s="44">
        <f t="shared" si="181"/>
        <v>1075.7</v>
      </c>
      <c r="S379" s="44"/>
      <c r="T379" s="44">
        <f t="shared" si="182"/>
        <v>1075.7</v>
      </c>
      <c r="U379" s="44"/>
      <c r="V379" s="44">
        <f t="shared" si="183"/>
        <v>1075.7</v>
      </c>
      <c r="W379" s="45">
        <f>V379/$S$5*100</f>
        <v>0.19926473775486045</v>
      </c>
    </row>
    <row r="380" spans="1:23" ht="15" customHeight="1">
      <c r="A380" s="71"/>
      <c r="B380" s="13" t="s">
        <v>82</v>
      </c>
      <c r="C380" s="44">
        <v>39.335413</v>
      </c>
      <c r="D380" s="44">
        <v>370.36429799999996</v>
      </c>
      <c r="E380" s="44"/>
      <c r="F380" s="44"/>
      <c r="G380" s="44"/>
      <c r="H380" s="44"/>
      <c r="I380" s="44"/>
      <c r="J380" s="44"/>
      <c r="K380" s="44"/>
      <c r="L380" s="44">
        <v>138.783186</v>
      </c>
      <c r="M380" s="44"/>
      <c r="N380" s="44"/>
      <c r="O380" s="44"/>
      <c r="P380" s="44"/>
      <c r="Q380" s="44"/>
      <c r="R380" s="44">
        <f t="shared" si="181"/>
        <v>548.482897</v>
      </c>
      <c r="S380" s="44">
        <v>-0.33</v>
      </c>
      <c r="T380" s="44">
        <f t="shared" si="182"/>
        <v>548.1528969999999</v>
      </c>
      <c r="U380" s="44"/>
      <c r="V380" s="44">
        <f t="shared" si="183"/>
        <v>548.1528969999999</v>
      </c>
      <c r="W380" s="45">
        <f>V380/$S$6*100</f>
        <v>0.10325083425253684</v>
      </c>
    </row>
    <row r="381" spans="1:23" ht="15" customHeight="1">
      <c r="A381" s="71"/>
      <c r="B381" s="13" t="s">
        <v>84</v>
      </c>
      <c r="C381" s="44">
        <v>282.589587</v>
      </c>
      <c r="D381" s="44">
        <v>294.222086</v>
      </c>
      <c r="E381" s="44"/>
      <c r="F381" s="44"/>
      <c r="G381" s="44"/>
      <c r="H381" s="44"/>
      <c r="I381" s="44"/>
      <c r="J381" s="44"/>
      <c r="K381" s="44"/>
      <c r="L381" s="44">
        <v>109.249735</v>
      </c>
      <c r="M381" s="44"/>
      <c r="N381" s="44"/>
      <c r="O381" s="44"/>
      <c r="P381" s="44"/>
      <c r="Q381" s="44"/>
      <c r="R381" s="44">
        <f t="shared" si="181"/>
        <v>686.0614079999999</v>
      </c>
      <c r="S381" s="44">
        <v>-1.363883</v>
      </c>
      <c r="T381" s="44">
        <f t="shared" si="182"/>
        <v>684.6975249999999</v>
      </c>
      <c r="U381" s="44"/>
      <c r="V381" s="44">
        <f t="shared" si="183"/>
        <v>684.6975249999999</v>
      </c>
      <c r="W381" s="45">
        <f>V381/$S$7*100</f>
        <v>0.12671692148019667</v>
      </c>
    </row>
    <row r="382" spans="1:23" ht="15" customHeight="1">
      <c r="A382" s="71"/>
      <c r="B382" s="13" t="s">
        <v>85</v>
      </c>
      <c r="C382" s="44">
        <v>275.578047</v>
      </c>
      <c r="D382" s="44">
        <v>398.15064</v>
      </c>
      <c r="E382" s="44"/>
      <c r="F382" s="44"/>
      <c r="G382" s="44"/>
      <c r="H382" s="44"/>
      <c r="I382" s="44"/>
      <c r="J382" s="44"/>
      <c r="K382" s="44"/>
      <c r="L382" s="44">
        <v>98.2</v>
      </c>
      <c r="M382" s="44"/>
      <c r="N382" s="44"/>
      <c r="O382" s="44"/>
      <c r="P382" s="44"/>
      <c r="Q382" s="44"/>
      <c r="R382" s="44">
        <f t="shared" si="181"/>
        <v>771.9286870000001</v>
      </c>
      <c r="S382" s="44">
        <v>-2.804</v>
      </c>
      <c r="T382" s="44">
        <f t="shared" si="182"/>
        <v>769.1246870000001</v>
      </c>
      <c r="U382" s="44"/>
      <c r="V382" s="44">
        <f t="shared" si="183"/>
        <v>769.1246870000001</v>
      </c>
      <c r="W382" s="45">
        <f>V382/$S$8*100</f>
        <v>0.13098098852646095</v>
      </c>
    </row>
    <row r="383" spans="1:23" ht="15" customHeight="1">
      <c r="A383" s="71"/>
      <c r="B383" s="109" t="s">
        <v>89</v>
      </c>
      <c r="C383" s="44">
        <v>306.371758</v>
      </c>
      <c r="D383" s="44">
        <v>274.4</v>
      </c>
      <c r="E383" s="44"/>
      <c r="F383" s="44"/>
      <c r="G383" s="44"/>
      <c r="H383" s="44"/>
      <c r="I383" s="44"/>
      <c r="J383" s="44"/>
      <c r="K383" s="44"/>
      <c r="L383" s="44">
        <v>72</v>
      </c>
      <c r="M383" s="44"/>
      <c r="N383" s="44"/>
      <c r="O383" s="44"/>
      <c r="P383" s="44"/>
      <c r="Q383" s="44"/>
      <c r="R383" s="44">
        <f t="shared" si="181"/>
        <v>652.771758</v>
      </c>
      <c r="S383" s="44"/>
      <c r="T383" s="44">
        <f t="shared" si="182"/>
        <v>652.771758</v>
      </c>
      <c r="U383" s="44"/>
      <c r="V383" s="44">
        <f t="shared" si="183"/>
        <v>652.771758</v>
      </c>
      <c r="W383" s="45">
        <f>V383/$S$9*100</f>
        <v>0.10507076213561058</v>
      </c>
    </row>
    <row r="384" spans="1:23" ht="15" customHeight="1">
      <c r="A384" s="71"/>
      <c r="B384" s="109" t="s">
        <v>91</v>
      </c>
      <c r="C384" s="44">
        <v>299.768298</v>
      </c>
      <c r="D384" s="44">
        <v>262.903114</v>
      </c>
      <c r="E384" s="44"/>
      <c r="F384" s="44"/>
      <c r="G384" s="44"/>
      <c r="H384" s="44"/>
      <c r="I384" s="44"/>
      <c r="J384" s="44"/>
      <c r="K384" s="44"/>
      <c r="L384" s="44">
        <v>92.0179829999999</v>
      </c>
      <c r="M384" s="44"/>
      <c r="N384" s="44"/>
      <c r="O384" s="44"/>
      <c r="P384" s="44"/>
      <c r="Q384" s="44"/>
      <c r="R384" s="44">
        <f t="shared" si="181"/>
        <v>654.6893949999999</v>
      </c>
      <c r="S384" s="44"/>
      <c r="T384" s="44">
        <f t="shared" si="182"/>
        <v>654.6893949999999</v>
      </c>
      <c r="U384" s="44"/>
      <c r="V384" s="44">
        <f t="shared" si="183"/>
        <v>654.6893949999999</v>
      </c>
      <c r="W384" s="45">
        <f>V384/$S$10*100</f>
        <v>0.10365522308399787</v>
      </c>
    </row>
    <row r="385" spans="1:23" ht="15" customHeight="1">
      <c r="A385" s="71"/>
      <c r="B385" s="109" t="s">
        <v>93</v>
      </c>
      <c r="C385" s="44">
        <v>286.257926</v>
      </c>
      <c r="D385" s="44">
        <v>220.683077</v>
      </c>
      <c r="E385" s="44"/>
      <c r="F385" s="44"/>
      <c r="G385" s="44"/>
      <c r="H385" s="44"/>
      <c r="I385" s="44"/>
      <c r="J385" s="44"/>
      <c r="K385" s="44"/>
      <c r="L385" s="44">
        <v>565.433354</v>
      </c>
      <c r="M385" s="44"/>
      <c r="N385" s="44"/>
      <c r="O385" s="44"/>
      <c r="P385" s="44"/>
      <c r="Q385" s="44"/>
      <c r="R385" s="44">
        <f t="shared" si="181"/>
        <v>1072.3743570000001</v>
      </c>
      <c r="S385" s="44"/>
      <c r="T385" s="44">
        <f t="shared" si="182"/>
        <v>1072.3743570000001</v>
      </c>
      <c r="U385" s="44"/>
      <c r="V385" s="44">
        <f t="shared" si="183"/>
        <v>1072.3743570000001</v>
      </c>
      <c r="W385" s="45">
        <f>V385/$S$11*100</f>
        <v>0.16032474116294135</v>
      </c>
    </row>
    <row r="386" spans="1:23" ht="15" customHeight="1">
      <c r="A386" s="71"/>
      <c r="B386" s="109" t="s">
        <v>95</v>
      </c>
      <c r="C386" s="44">
        <v>394.547004</v>
      </c>
      <c r="D386" s="44">
        <v>224.434485</v>
      </c>
      <c r="E386" s="44"/>
      <c r="F386" s="44"/>
      <c r="G386" s="44"/>
      <c r="H386" s="44"/>
      <c r="I386" s="44"/>
      <c r="J386" s="44"/>
      <c r="K386" s="44"/>
      <c r="L386" s="44">
        <v>299.335454</v>
      </c>
      <c r="M386" s="44"/>
      <c r="N386" s="44"/>
      <c r="O386" s="44"/>
      <c r="P386" s="44"/>
      <c r="Q386" s="44"/>
      <c r="R386" s="44">
        <f t="shared" si="181"/>
        <v>918.316943</v>
      </c>
      <c r="S386" s="44"/>
      <c r="T386" s="44">
        <f t="shared" si="182"/>
        <v>918.316943</v>
      </c>
      <c r="U386" s="44"/>
      <c r="V386" s="44">
        <f t="shared" si="183"/>
        <v>918.316943</v>
      </c>
      <c r="W386" s="45">
        <f>V386/$S$12*100</f>
        <v>0.12887870201907645</v>
      </c>
    </row>
    <row r="387" spans="1:23" ht="15" customHeight="1">
      <c r="A387" s="71"/>
      <c r="B387" s="109" t="s">
        <v>101</v>
      </c>
      <c r="C387" s="44">
        <v>346.792</v>
      </c>
      <c r="D387" s="44">
        <v>204.085459</v>
      </c>
      <c r="E387" s="44"/>
      <c r="F387" s="44"/>
      <c r="G387" s="44"/>
      <c r="H387" s="44"/>
      <c r="I387" s="44"/>
      <c r="J387" s="44"/>
      <c r="K387" s="44"/>
      <c r="L387" s="44">
        <v>217.39299999999997</v>
      </c>
      <c r="M387" s="44"/>
      <c r="N387" s="44"/>
      <c r="O387" s="44"/>
      <c r="P387" s="44"/>
      <c r="Q387" s="44"/>
      <c r="R387" s="44">
        <f t="shared" si="181"/>
        <v>768.2704589999998</v>
      </c>
      <c r="S387" s="44"/>
      <c r="T387" s="44">
        <f t="shared" si="182"/>
        <v>768.2704589999998</v>
      </c>
      <c r="U387" s="44"/>
      <c r="V387" s="44">
        <f aca="true" t="shared" si="184" ref="V387:V392">T387+U387</f>
        <v>768.2704589999998</v>
      </c>
      <c r="W387" s="45">
        <f>V387/$S$13*100</f>
        <v>0.10214781368947676</v>
      </c>
    </row>
    <row r="388" spans="1:23" ht="15" customHeight="1">
      <c r="A388" s="71"/>
      <c r="B388" s="109" t="s">
        <v>106</v>
      </c>
      <c r="C388" s="44">
        <v>317.177</v>
      </c>
      <c r="D388" s="44">
        <v>245.437</v>
      </c>
      <c r="E388" s="44"/>
      <c r="F388" s="44"/>
      <c r="G388" s="44"/>
      <c r="H388" s="44"/>
      <c r="I388" s="44"/>
      <c r="J388" s="44"/>
      <c r="K388" s="44"/>
      <c r="L388" s="44">
        <v>267.789</v>
      </c>
      <c r="M388" s="44"/>
      <c r="N388" s="44"/>
      <c r="O388" s="44"/>
      <c r="P388" s="44"/>
      <c r="Q388" s="44"/>
      <c r="R388" s="44">
        <f t="shared" si="181"/>
        <v>830.403</v>
      </c>
      <c r="S388" s="44"/>
      <c r="T388" s="44">
        <f aca="true" t="shared" si="185" ref="T388:T393">R388+S388</f>
        <v>830.403</v>
      </c>
      <c r="U388" s="44"/>
      <c r="V388" s="44">
        <f t="shared" si="184"/>
        <v>830.403</v>
      </c>
      <c r="W388" s="87">
        <f>V388/$S$14*100</f>
        <v>0.09750866495925353</v>
      </c>
    </row>
    <row r="389" spans="1:23" ht="15" customHeight="1">
      <c r="A389" s="71"/>
      <c r="B389" s="109" t="s">
        <v>135</v>
      </c>
      <c r="C389" s="44">
        <v>300.875</v>
      </c>
      <c r="D389" s="44">
        <v>272.572916</v>
      </c>
      <c r="E389" s="44"/>
      <c r="F389" s="44"/>
      <c r="G389" s="44"/>
      <c r="H389" s="44"/>
      <c r="I389" s="44"/>
      <c r="J389" s="44"/>
      <c r="K389" s="44"/>
      <c r="L389" s="44">
        <v>275.95799999999997</v>
      </c>
      <c r="M389" s="44"/>
      <c r="N389" s="44"/>
      <c r="O389" s="44"/>
      <c r="P389" s="44"/>
      <c r="Q389" s="44"/>
      <c r="R389" s="44">
        <f>SUM(C389:O389)</f>
        <v>849.405916</v>
      </c>
      <c r="S389" s="44"/>
      <c r="T389" s="44">
        <f t="shared" si="185"/>
        <v>849.405916</v>
      </c>
      <c r="U389" s="44"/>
      <c r="V389" s="44">
        <f t="shared" si="184"/>
        <v>849.405916</v>
      </c>
      <c r="W389" s="87">
        <f>V389/$S$15*100</f>
        <v>0.08856663357171292</v>
      </c>
    </row>
    <row r="390" spans="1:23" ht="15" customHeight="1">
      <c r="A390" s="71"/>
      <c r="B390" s="109" t="s">
        <v>143</v>
      </c>
      <c r="C390" s="44">
        <v>327.634421</v>
      </c>
      <c r="D390" s="44">
        <v>284.468571</v>
      </c>
      <c r="E390" s="44"/>
      <c r="F390" s="44"/>
      <c r="G390" s="44"/>
      <c r="H390" s="44"/>
      <c r="I390" s="44"/>
      <c r="J390" s="44"/>
      <c r="K390" s="44"/>
      <c r="L390" s="44">
        <v>255.225664</v>
      </c>
      <c r="M390" s="44"/>
      <c r="N390" s="44"/>
      <c r="O390" s="44"/>
      <c r="P390" s="44"/>
      <c r="Q390" s="44"/>
      <c r="R390" s="44">
        <f>SUM(C390:O390)</f>
        <v>867.3286559999999</v>
      </c>
      <c r="S390" s="44"/>
      <c r="T390" s="44">
        <f t="shared" si="185"/>
        <v>867.3286559999999</v>
      </c>
      <c r="U390" s="44"/>
      <c r="V390" s="44">
        <f t="shared" si="184"/>
        <v>867.3286559999999</v>
      </c>
      <c r="W390" s="87">
        <f>V390/$S$16*100</f>
        <v>0.08153159040288416</v>
      </c>
    </row>
    <row r="391" spans="1:23" ht="15" customHeight="1">
      <c r="A391" s="71"/>
      <c r="B391" s="109" t="s">
        <v>150</v>
      </c>
      <c r="C391" s="44">
        <v>288.20036</v>
      </c>
      <c r="D391" s="44">
        <v>272.65381</v>
      </c>
      <c r="E391" s="44"/>
      <c r="F391" s="44"/>
      <c r="G391" s="44"/>
      <c r="H391" s="44"/>
      <c r="I391" s="44"/>
      <c r="J391" s="44"/>
      <c r="K391" s="44"/>
      <c r="L391" s="44">
        <v>215.19039799999996</v>
      </c>
      <c r="M391" s="44"/>
      <c r="N391" s="44"/>
      <c r="O391" s="44"/>
      <c r="P391" s="44"/>
      <c r="Q391" s="44"/>
      <c r="R391" s="44">
        <f>SUM(C391:O391)</f>
        <v>776.044568</v>
      </c>
      <c r="S391" s="44"/>
      <c r="T391" s="44">
        <f t="shared" si="185"/>
        <v>776.044568</v>
      </c>
      <c r="U391" s="44"/>
      <c r="V391" s="44">
        <f t="shared" si="184"/>
        <v>776.044568</v>
      </c>
      <c r="W391" s="87">
        <f>V391/$S$17*100</f>
        <v>0.07274641484354091</v>
      </c>
    </row>
    <row r="392" spans="1:23" ht="15" customHeight="1">
      <c r="A392" s="71"/>
      <c r="B392" s="109" t="s">
        <v>159</v>
      </c>
      <c r="C392" s="44">
        <v>502.111405</v>
      </c>
      <c r="D392" s="44">
        <v>290.750307</v>
      </c>
      <c r="E392" s="44"/>
      <c r="F392" s="44"/>
      <c r="G392" s="44"/>
      <c r="H392" s="44"/>
      <c r="I392" s="44"/>
      <c r="J392" s="44"/>
      <c r="K392" s="44"/>
      <c r="L392" s="44">
        <v>680.284128</v>
      </c>
      <c r="M392" s="44"/>
      <c r="N392" s="44"/>
      <c r="O392" s="44"/>
      <c r="P392" s="44"/>
      <c r="Q392" s="44"/>
      <c r="R392" s="44">
        <f>SUM(C392:O392)</f>
        <v>1473.1458400000001</v>
      </c>
      <c r="S392" s="44"/>
      <c r="T392" s="44">
        <f t="shared" si="185"/>
        <v>1473.1458400000001</v>
      </c>
      <c r="U392" s="44"/>
      <c r="V392" s="44">
        <f t="shared" si="184"/>
        <v>1473.1458400000001</v>
      </c>
      <c r="W392" s="87">
        <f>V392/$S$18*100</f>
        <v>0.12388852717431435</v>
      </c>
    </row>
    <row r="393" spans="1:23" ht="15" customHeight="1">
      <c r="A393" s="71"/>
      <c r="B393" s="13" t="s">
        <v>164</v>
      </c>
      <c r="C393" s="44">
        <v>470.88507</v>
      </c>
      <c r="D393" s="44">
        <v>444.60576199999997</v>
      </c>
      <c r="E393" s="44"/>
      <c r="F393" s="44"/>
      <c r="G393" s="44"/>
      <c r="H393" s="44"/>
      <c r="I393" s="44"/>
      <c r="J393" s="44"/>
      <c r="K393" s="44"/>
      <c r="L393" s="44">
        <v>493.125907</v>
      </c>
      <c r="M393" s="44"/>
      <c r="N393" s="44"/>
      <c r="O393" s="44"/>
      <c r="P393" s="44"/>
      <c r="Q393" s="44"/>
      <c r="R393" s="44">
        <f>SUM(C393:O393)</f>
        <v>1408.616739</v>
      </c>
      <c r="S393" s="44"/>
      <c r="T393" s="44">
        <f t="shared" si="185"/>
        <v>1408.616739</v>
      </c>
      <c r="U393" s="44"/>
      <c r="V393" s="44">
        <f>T393+U393</f>
        <v>1408.616739</v>
      </c>
      <c r="W393" s="87">
        <f>V393/$S$19*100</f>
        <v>0.09991720993550855</v>
      </c>
    </row>
    <row r="394" spans="1:23" ht="15" customHeight="1">
      <c r="A394" s="71"/>
      <c r="B394" s="107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5"/>
    </row>
    <row r="395" spans="1:23" ht="15" customHeight="1">
      <c r="A395" s="71" t="s">
        <v>138</v>
      </c>
      <c r="B395" s="13" t="s">
        <v>17</v>
      </c>
      <c r="C395" s="44"/>
      <c r="D395" s="44">
        <v>892.793</v>
      </c>
      <c r="E395" s="44">
        <v>1760.31904</v>
      </c>
      <c r="F395" s="44"/>
      <c r="G395" s="44">
        <v>151.35</v>
      </c>
      <c r="H395" s="44"/>
      <c r="I395" s="44"/>
      <c r="J395" s="44">
        <v>490</v>
      </c>
      <c r="K395" s="44"/>
      <c r="L395" s="44">
        <v>2580.6</v>
      </c>
      <c r="M395" s="44"/>
      <c r="N395" s="44"/>
      <c r="O395" s="44"/>
      <c r="P395" s="44"/>
      <c r="Q395" s="44"/>
      <c r="R395" s="44">
        <f aca="true" t="shared" si="186" ref="R395:R408">SUM(C395:O395)</f>
        <v>5875.06204</v>
      </c>
      <c r="S395" s="44">
        <f aca="true" t="shared" si="187" ref="S395:S405">-R395</f>
        <v>-5875.06204</v>
      </c>
      <c r="T395" s="44"/>
      <c r="U395" s="44"/>
      <c r="V395" s="44"/>
      <c r="W395" s="20">
        <f>V395/$S$1*100</f>
        <v>0</v>
      </c>
    </row>
    <row r="396" spans="2:23" ht="15" customHeight="1">
      <c r="B396" s="13" t="s">
        <v>18</v>
      </c>
      <c r="C396" s="44"/>
      <c r="D396" s="44">
        <v>1189.2</v>
      </c>
      <c r="E396" s="44">
        <v>10.85</v>
      </c>
      <c r="F396" s="44"/>
      <c r="G396" s="44">
        <v>462.1</v>
      </c>
      <c r="H396" s="44"/>
      <c r="I396" s="44"/>
      <c r="J396" s="44">
        <v>714.6</v>
      </c>
      <c r="K396" s="44"/>
      <c r="L396" s="44">
        <v>2939.1</v>
      </c>
      <c r="M396" s="44"/>
      <c r="N396" s="44"/>
      <c r="O396" s="44"/>
      <c r="P396" s="44"/>
      <c r="Q396" s="44"/>
      <c r="R396" s="44">
        <f t="shared" si="186"/>
        <v>5315.85</v>
      </c>
      <c r="S396" s="44">
        <f t="shared" si="187"/>
        <v>-5315.85</v>
      </c>
      <c r="T396" s="44">
        <f>R396+S396</f>
        <v>0</v>
      </c>
      <c r="U396" s="44"/>
      <c r="V396" s="44">
        <f>T396+U396</f>
        <v>0</v>
      </c>
      <c r="W396" s="20">
        <f>V396/$S$2*100</f>
        <v>0</v>
      </c>
    </row>
    <row r="397" spans="1:23" ht="15" customHeight="1">
      <c r="A397" s="71"/>
      <c r="B397" s="13" t="s">
        <v>68</v>
      </c>
      <c r="C397" s="44"/>
      <c r="D397" s="44">
        <v>1016.4</v>
      </c>
      <c r="E397" s="44"/>
      <c r="F397" s="44"/>
      <c r="G397" s="44">
        <v>210.4</v>
      </c>
      <c r="H397" s="44"/>
      <c r="I397" s="44"/>
      <c r="J397" s="44">
        <v>1627.7</v>
      </c>
      <c r="K397" s="44"/>
      <c r="L397" s="44">
        <v>2775.3</v>
      </c>
      <c r="M397" s="44"/>
      <c r="N397" s="44"/>
      <c r="O397" s="44"/>
      <c r="P397" s="44"/>
      <c r="Q397" s="44"/>
      <c r="R397" s="44">
        <f t="shared" si="186"/>
        <v>5629.8</v>
      </c>
      <c r="S397" s="44">
        <f t="shared" si="187"/>
        <v>-5629.8</v>
      </c>
      <c r="T397" s="44">
        <f>R397+S397</f>
        <v>0</v>
      </c>
      <c r="U397" s="44"/>
      <c r="V397" s="44">
        <f>T397+U397</f>
        <v>0</v>
      </c>
      <c r="W397" s="20">
        <f>V397/$S$3*100</f>
        <v>0</v>
      </c>
    </row>
    <row r="398" spans="2:23" ht="15" customHeight="1">
      <c r="B398" s="13" t="s">
        <v>69</v>
      </c>
      <c r="C398" s="44"/>
      <c r="D398" s="44">
        <v>4741.4</v>
      </c>
      <c r="E398" s="44">
        <v>11.7</v>
      </c>
      <c r="F398" s="44">
        <v>1.4</v>
      </c>
      <c r="G398" s="44">
        <v>795.9</v>
      </c>
      <c r="H398" s="44"/>
      <c r="I398" s="44"/>
      <c r="J398" s="44">
        <v>1189</v>
      </c>
      <c r="K398" s="44"/>
      <c r="L398" s="44">
        <v>4116.2</v>
      </c>
      <c r="M398" s="44"/>
      <c r="N398" s="44"/>
      <c r="O398" s="44"/>
      <c r="P398" s="44"/>
      <c r="Q398" s="44"/>
      <c r="R398" s="44">
        <f t="shared" si="186"/>
        <v>10855.599999999999</v>
      </c>
      <c r="S398" s="44">
        <f t="shared" si="187"/>
        <v>-10855.599999999999</v>
      </c>
      <c r="T398" s="44">
        <f>R398+S398</f>
        <v>0</v>
      </c>
      <c r="U398" s="44"/>
      <c r="V398" s="44">
        <f>T398+U398</f>
        <v>0</v>
      </c>
      <c r="W398" s="45">
        <f>V398/$S$4*100</f>
        <v>0</v>
      </c>
    </row>
    <row r="399" spans="1:23" ht="15" customHeight="1">
      <c r="A399" s="71"/>
      <c r="B399" s="13" t="s">
        <v>75</v>
      </c>
      <c r="C399" s="44"/>
      <c r="D399" s="44">
        <v>4282.1</v>
      </c>
      <c r="E399" s="44">
        <v>1379.6</v>
      </c>
      <c r="F399" s="44"/>
      <c r="G399" s="44">
        <v>1464.15</v>
      </c>
      <c r="H399" s="44"/>
      <c r="I399" s="44"/>
      <c r="J399" s="44">
        <v>3823.842923</v>
      </c>
      <c r="K399" s="44"/>
      <c r="L399" s="44">
        <v>8355.94</v>
      </c>
      <c r="M399" s="44"/>
      <c r="N399" s="44"/>
      <c r="O399" s="44"/>
      <c r="P399" s="44"/>
      <c r="Q399" s="44"/>
      <c r="R399" s="44">
        <f t="shared" si="186"/>
        <v>19305.632923</v>
      </c>
      <c r="S399" s="44">
        <f t="shared" si="187"/>
        <v>-19305.632923</v>
      </c>
      <c r="T399" s="44">
        <f>R399+S399</f>
        <v>0</v>
      </c>
      <c r="U399" s="44"/>
      <c r="V399" s="44">
        <f>T399+U399</f>
        <v>0</v>
      </c>
      <c r="W399" s="45">
        <f>V399/$S$5*100</f>
        <v>0</v>
      </c>
    </row>
    <row r="400" spans="1:23" ht="15" customHeight="1">
      <c r="A400" s="71"/>
      <c r="B400" s="13" t="s">
        <v>82</v>
      </c>
      <c r="C400" s="44"/>
      <c r="D400" s="44">
        <v>4391.878463</v>
      </c>
      <c r="E400" s="44">
        <v>6397.515</v>
      </c>
      <c r="F400" s="44">
        <v>0</v>
      </c>
      <c r="G400" s="44">
        <v>873.765764</v>
      </c>
      <c r="H400" s="44"/>
      <c r="I400" s="44"/>
      <c r="J400" s="44">
        <v>6134.79035</v>
      </c>
      <c r="K400" s="44"/>
      <c r="L400" s="44">
        <v>7822.131168999999</v>
      </c>
      <c r="M400" s="44"/>
      <c r="N400" s="44"/>
      <c r="O400" s="44"/>
      <c r="P400" s="44"/>
      <c r="Q400" s="44"/>
      <c r="R400" s="44">
        <f t="shared" si="186"/>
        <v>25620.080746</v>
      </c>
      <c r="S400" s="44">
        <f t="shared" si="187"/>
        <v>-25620.080746</v>
      </c>
      <c r="T400" s="44"/>
      <c r="U400" s="44"/>
      <c r="V400" s="44"/>
      <c r="W400" s="45"/>
    </row>
    <row r="401" spans="1:23" ht="15" customHeight="1">
      <c r="A401" s="71"/>
      <c r="B401" s="13" t="s">
        <v>84</v>
      </c>
      <c r="C401" s="44"/>
      <c r="D401" s="44">
        <v>5326.94954</v>
      </c>
      <c r="E401" s="44">
        <v>10954.712612</v>
      </c>
      <c r="F401" s="44">
        <v>0</v>
      </c>
      <c r="G401" s="44">
        <v>4097.755811999999</v>
      </c>
      <c r="H401" s="44"/>
      <c r="I401" s="44"/>
      <c r="J401" s="44">
        <v>5857.985371</v>
      </c>
      <c r="K401" s="44"/>
      <c r="L401" s="44">
        <v>6218.3402559999995</v>
      </c>
      <c r="M401" s="44"/>
      <c r="N401" s="44"/>
      <c r="O401" s="44"/>
      <c r="P401" s="44"/>
      <c r="Q401" s="44"/>
      <c r="R401" s="44">
        <f t="shared" si="186"/>
        <v>32455.743591</v>
      </c>
      <c r="S401" s="44">
        <f t="shared" si="187"/>
        <v>-32455.743591</v>
      </c>
      <c r="T401" s="44"/>
      <c r="U401" s="44"/>
      <c r="V401" s="44"/>
      <c r="W401" s="45">
        <f>V401/$S$7*100</f>
        <v>0</v>
      </c>
    </row>
    <row r="402" spans="1:23" ht="15" customHeight="1">
      <c r="A402" s="71"/>
      <c r="B402" s="13" t="s">
        <v>85</v>
      </c>
      <c r="C402" s="44">
        <v>0</v>
      </c>
      <c r="D402" s="44">
        <v>5672.161605</v>
      </c>
      <c r="E402" s="44">
        <v>13329.256088</v>
      </c>
      <c r="F402" s="44">
        <v>1024.091856</v>
      </c>
      <c r="G402" s="44">
        <v>2812.739369</v>
      </c>
      <c r="H402" s="44"/>
      <c r="I402" s="44"/>
      <c r="J402" s="44">
        <v>6848.75757</v>
      </c>
      <c r="K402" s="44"/>
      <c r="L402" s="44">
        <v>5665.1</v>
      </c>
      <c r="M402" s="44"/>
      <c r="N402" s="44"/>
      <c r="O402" s="44"/>
      <c r="P402" s="44"/>
      <c r="Q402" s="44"/>
      <c r="R402" s="44">
        <f t="shared" si="186"/>
        <v>35352.106488</v>
      </c>
      <c r="S402" s="44">
        <f t="shared" si="187"/>
        <v>-35352.106488</v>
      </c>
      <c r="T402" s="44"/>
      <c r="U402" s="44"/>
      <c r="V402" s="44"/>
      <c r="W402" s="45"/>
    </row>
    <row r="403" spans="1:23" ht="15" customHeight="1">
      <c r="A403" s="71"/>
      <c r="B403" s="109" t="s">
        <v>89</v>
      </c>
      <c r="C403" s="44"/>
      <c r="D403" s="44">
        <v>4654.3</v>
      </c>
      <c r="E403" s="44">
        <v>13148.7</v>
      </c>
      <c r="F403" s="44">
        <v>473.362</v>
      </c>
      <c r="G403" s="44">
        <v>2255.3</v>
      </c>
      <c r="H403" s="44"/>
      <c r="I403" s="44"/>
      <c r="J403" s="44">
        <v>5996.706679999999</v>
      </c>
      <c r="K403" s="44"/>
      <c r="L403" s="44">
        <v>5696.7</v>
      </c>
      <c r="M403" s="44"/>
      <c r="N403" s="44"/>
      <c r="O403" s="44"/>
      <c r="P403" s="44"/>
      <c r="Q403" s="44"/>
      <c r="R403" s="44">
        <f t="shared" si="186"/>
        <v>32225.06868</v>
      </c>
      <c r="S403" s="44">
        <f t="shared" si="187"/>
        <v>-32225.06868</v>
      </c>
      <c r="T403" s="44">
        <f>R403+S403</f>
        <v>0</v>
      </c>
      <c r="U403" s="44"/>
      <c r="V403" s="44">
        <f>T403+U403</f>
        <v>0</v>
      </c>
      <c r="W403" s="51"/>
    </row>
    <row r="404" spans="1:23" ht="15" customHeight="1">
      <c r="A404" s="71"/>
      <c r="B404" s="109" t="s">
        <v>91</v>
      </c>
      <c r="C404" s="44"/>
      <c r="D404" s="44">
        <v>5995.023148</v>
      </c>
      <c r="E404" s="44">
        <v>12254.155</v>
      </c>
      <c r="F404" s="44">
        <v>267.812</v>
      </c>
      <c r="G404" s="44">
        <v>6435.89356</v>
      </c>
      <c r="H404" s="44"/>
      <c r="I404" s="44"/>
      <c r="J404" s="44">
        <v>6204.35403</v>
      </c>
      <c r="K404" s="44"/>
      <c r="L404" s="44">
        <v>5696.821158</v>
      </c>
      <c r="M404" s="44"/>
      <c r="N404" s="44"/>
      <c r="O404" s="44"/>
      <c r="P404" s="44"/>
      <c r="Q404" s="44"/>
      <c r="R404" s="44">
        <f t="shared" si="186"/>
        <v>36854.058896</v>
      </c>
      <c r="S404" s="44">
        <f t="shared" si="187"/>
        <v>-36854.058896</v>
      </c>
      <c r="T404" s="44"/>
      <c r="U404" s="44"/>
      <c r="V404" s="44"/>
      <c r="W404" s="51"/>
    </row>
    <row r="405" spans="1:23" ht="15" customHeight="1">
      <c r="A405" s="71"/>
      <c r="B405" s="109" t="s">
        <v>93</v>
      </c>
      <c r="C405" s="44"/>
      <c r="D405" s="44">
        <v>6899.994462</v>
      </c>
      <c r="E405" s="44">
        <v>13471.924137</v>
      </c>
      <c r="F405" s="44">
        <v>214.371593</v>
      </c>
      <c r="G405" s="44">
        <v>3842.213341</v>
      </c>
      <c r="H405" s="44"/>
      <c r="I405" s="44"/>
      <c r="J405" s="44">
        <v>4570.296600000001</v>
      </c>
      <c r="K405" s="44"/>
      <c r="L405" s="44">
        <v>7760.265681</v>
      </c>
      <c r="M405" s="44">
        <v>4.492</v>
      </c>
      <c r="N405" s="44"/>
      <c r="O405" s="44"/>
      <c r="P405" s="44"/>
      <c r="Q405" s="44"/>
      <c r="R405" s="44">
        <f t="shared" si="186"/>
        <v>36763.557814</v>
      </c>
      <c r="S405" s="44">
        <f t="shared" si="187"/>
        <v>-36763.557814</v>
      </c>
      <c r="T405" s="44"/>
      <c r="U405" s="44"/>
      <c r="V405" s="44"/>
      <c r="W405" s="51"/>
    </row>
    <row r="406" spans="1:23" ht="15" customHeight="1">
      <c r="A406" s="71"/>
      <c r="B406" s="109" t="s">
        <v>95</v>
      </c>
      <c r="C406" s="44">
        <v>0</v>
      </c>
      <c r="D406" s="44">
        <v>8149.241059</v>
      </c>
      <c r="E406" s="44">
        <v>18363.699598</v>
      </c>
      <c r="F406" s="44">
        <v>0</v>
      </c>
      <c r="G406" s="44">
        <v>2229.58</v>
      </c>
      <c r="H406" s="44"/>
      <c r="I406" s="44"/>
      <c r="J406" s="44">
        <v>3219.01938</v>
      </c>
      <c r="K406" s="44"/>
      <c r="L406" s="44">
        <v>9467.042091</v>
      </c>
      <c r="M406" s="44">
        <v>16.10796</v>
      </c>
      <c r="N406" s="44"/>
      <c r="O406" s="44"/>
      <c r="P406" s="44"/>
      <c r="Q406" s="44"/>
      <c r="R406" s="44">
        <f t="shared" si="186"/>
        <v>41444.690088</v>
      </c>
      <c r="S406" s="44">
        <f aca="true" t="shared" si="188" ref="S406:S411">-R406</f>
        <v>-41444.690088</v>
      </c>
      <c r="T406" s="44"/>
      <c r="U406" s="44"/>
      <c r="V406" s="44"/>
      <c r="W406" s="51"/>
    </row>
    <row r="407" spans="1:23" ht="15" customHeight="1">
      <c r="A407" s="71"/>
      <c r="B407" s="109" t="s">
        <v>101</v>
      </c>
      <c r="C407" s="44"/>
      <c r="D407" s="44">
        <v>9423.878103</v>
      </c>
      <c r="E407" s="44">
        <v>15096.959942</v>
      </c>
      <c r="F407" s="44">
        <v>0</v>
      </c>
      <c r="G407" s="44">
        <v>2285.730341</v>
      </c>
      <c r="H407" s="44"/>
      <c r="J407" s="44">
        <v>2776.98302</v>
      </c>
      <c r="K407" s="44"/>
      <c r="L407" s="44">
        <v>9681.354839</v>
      </c>
      <c r="M407" s="44">
        <v>19.061312</v>
      </c>
      <c r="N407" s="44"/>
      <c r="O407" s="44"/>
      <c r="P407" s="44"/>
      <c r="Q407" s="44"/>
      <c r="R407" s="44">
        <f t="shared" si="186"/>
        <v>39283.96755699999</v>
      </c>
      <c r="S407" s="44">
        <f t="shared" si="188"/>
        <v>-39283.96755699999</v>
      </c>
      <c r="T407" s="44"/>
      <c r="U407" s="44"/>
      <c r="V407" s="44"/>
      <c r="W407" s="51"/>
    </row>
    <row r="408" spans="1:23" ht="15" customHeight="1">
      <c r="A408" s="71"/>
      <c r="B408" s="109" t="s">
        <v>106</v>
      </c>
      <c r="C408" s="44"/>
      <c r="D408" s="44">
        <v>8841.198184</v>
      </c>
      <c r="E408" s="44">
        <v>13585.625</v>
      </c>
      <c r="F408" s="44">
        <v>0</v>
      </c>
      <c r="G408" s="44">
        <v>2845.434</v>
      </c>
      <c r="H408" s="44"/>
      <c r="J408" s="44">
        <v>2051.94808</v>
      </c>
      <c r="K408" s="44"/>
      <c r="L408" s="44">
        <v>12086.92</v>
      </c>
      <c r="M408" s="44">
        <v>7.457193999999999</v>
      </c>
      <c r="N408" s="44"/>
      <c r="O408" s="44"/>
      <c r="P408" s="44"/>
      <c r="Q408" s="44"/>
      <c r="R408" s="44">
        <f t="shared" si="186"/>
        <v>39418.582458000004</v>
      </c>
      <c r="S408" s="44">
        <f t="shared" si="188"/>
        <v>-39418.582458000004</v>
      </c>
      <c r="T408" s="44"/>
      <c r="U408" s="44"/>
      <c r="V408" s="44"/>
      <c r="W408" s="51"/>
    </row>
    <row r="409" spans="1:23" ht="15" customHeight="1">
      <c r="A409" s="71"/>
      <c r="B409" s="109" t="s">
        <v>135</v>
      </c>
      <c r="C409" s="44"/>
      <c r="D409" s="44">
        <v>15564.985066000003</v>
      </c>
      <c r="E409" s="44">
        <v>4728.910067</v>
      </c>
      <c r="F409" s="44">
        <v>0</v>
      </c>
      <c r="G409" s="44">
        <v>2038.91712</v>
      </c>
      <c r="H409" s="44"/>
      <c r="J409" s="44">
        <v>2145.4223700000002</v>
      </c>
      <c r="K409" s="44"/>
      <c r="L409" s="44">
        <v>16033.728</v>
      </c>
      <c r="M409" s="44">
        <v>0.479192</v>
      </c>
      <c r="N409" s="44"/>
      <c r="O409" s="44"/>
      <c r="P409" s="44"/>
      <c r="Q409" s="44"/>
      <c r="R409" s="44">
        <f>SUM(C409:O409)</f>
        <v>40512.441815</v>
      </c>
      <c r="S409" s="44">
        <f t="shared" si="188"/>
        <v>-40512.441815</v>
      </c>
      <c r="T409" s="44"/>
      <c r="U409" s="44"/>
      <c r="V409" s="44"/>
      <c r="W409" s="51"/>
    </row>
    <row r="410" spans="1:23" ht="15" customHeight="1">
      <c r="A410" s="71"/>
      <c r="B410" s="109" t="s">
        <v>143</v>
      </c>
      <c r="C410" s="44"/>
      <c r="D410" s="44">
        <v>15318.674833000001</v>
      </c>
      <c r="E410" s="44">
        <v>2571.903</v>
      </c>
      <c r="F410" s="44">
        <v>0</v>
      </c>
      <c r="G410" s="44">
        <v>5694.756538</v>
      </c>
      <c r="H410" s="44"/>
      <c r="J410" s="44">
        <v>3697.5534299999995</v>
      </c>
      <c r="K410" s="44"/>
      <c r="L410" s="44">
        <v>21312.548078</v>
      </c>
      <c r="M410" s="44">
        <v>2.9007819999999995</v>
      </c>
      <c r="N410" s="44"/>
      <c r="O410" s="44"/>
      <c r="P410" s="44"/>
      <c r="Q410" s="44"/>
      <c r="R410" s="44">
        <f>SUM(C410:O410)</f>
        <v>48598.336660999994</v>
      </c>
      <c r="S410" s="44">
        <f t="shared" si="188"/>
        <v>-48598.336660999994</v>
      </c>
      <c r="T410" s="44"/>
      <c r="U410" s="44"/>
      <c r="V410" s="44"/>
      <c r="W410" s="51"/>
    </row>
    <row r="411" spans="1:23" ht="15" customHeight="1">
      <c r="A411" s="71"/>
      <c r="B411" s="109" t="s">
        <v>150</v>
      </c>
      <c r="C411" s="44"/>
      <c r="D411" s="44">
        <v>16870.757019999997</v>
      </c>
      <c r="E411" s="44">
        <v>12446.354</v>
      </c>
      <c r="F411" s="44">
        <v>3081.350307</v>
      </c>
      <c r="G411" s="44">
        <v>9281.450067</v>
      </c>
      <c r="H411" s="44"/>
      <c r="J411" s="44">
        <v>4961.722795</v>
      </c>
      <c r="K411" s="44"/>
      <c r="L411" s="44">
        <v>21771.393688999997</v>
      </c>
      <c r="M411" s="44">
        <v>7.446611999999999</v>
      </c>
      <c r="N411" s="44"/>
      <c r="O411" s="44"/>
      <c r="P411" s="44"/>
      <c r="Q411" s="44"/>
      <c r="R411" s="44">
        <f>SUM(C411:O411)</f>
        <v>68420.47449</v>
      </c>
      <c r="S411" s="44">
        <f t="shared" si="188"/>
        <v>-68420.47449</v>
      </c>
      <c r="T411" s="44"/>
      <c r="U411" s="44"/>
      <c r="V411" s="44"/>
      <c r="W411" s="51"/>
    </row>
    <row r="412" spans="1:23" ht="15" customHeight="1">
      <c r="A412" s="71"/>
      <c r="B412" s="109" t="s">
        <v>159</v>
      </c>
      <c r="C412" s="44"/>
      <c r="D412" s="44">
        <v>17992.182656000004</v>
      </c>
      <c r="E412" s="44">
        <v>12018.854197</v>
      </c>
      <c r="F412" s="44">
        <v>1832.203111</v>
      </c>
      <c r="G412" s="44">
        <v>10154.575964</v>
      </c>
      <c r="H412" s="44"/>
      <c r="J412" s="44">
        <v>6517.99958</v>
      </c>
      <c r="K412" s="44"/>
      <c r="L412" s="44">
        <v>22432.933607</v>
      </c>
      <c r="M412" s="44">
        <v>16.168471999999998</v>
      </c>
      <c r="N412" s="44"/>
      <c r="O412" s="44"/>
      <c r="P412" s="44"/>
      <c r="Q412" s="44"/>
      <c r="R412" s="44">
        <f>SUM(C412:O412)</f>
        <v>70964.917587</v>
      </c>
      <c r="S412" s="44">
        <f>-R412</f>
        <v>-70964.917587</v>
      </c>
      <c r="T412" s="44"/>
      <c r="U412" s="44"/>
      <c r="V412" s="44"/>
      <c r="W412" s="51"/>
    </row>
    <row r="413" spans="1:23" ht="15" customHeight="1">
      <c r="A413" s="71"/>
      <c r="B413" s="13" t="s">
        <v>164</v>
      </c>
      <c r="C413" s="44"/>
      <c r="D413" s="44">
        <v>17150.128718000004</v>
      </c>
      <c r="E413" s="44">
        <v>11938.17</v>
      </c>
      <c r="F413" s="44">
        <v>44.704916</v>
      </c>
      <c r="G413" s="44">
        <v>11036.302275</v>
      </c>
      <c r="H413" s="44"/>
      <c r="J413" s="44">
        <v>10373.46327</v>
      </c>
      <c r="K413" s="44"/>
      <c r="L413" s="44">
        <v>24013.329072</v>
      </c>
      <c r="M413" s="44">
        <v>24.017985</v>
      </c>
      <c r="N413" s="44"/>
      <c r="O413" s="44"/>
      <c r="P413" s="44"/>
      <c r="Q413" s="44"/>
      <c r="R413" s="44">
        <f>SUM(C413:O413)</f>
        <v>74580.116236</v>
      </c>
      <c r="S413" s="44">
        <f>-R413</f>
        <v>-74580.116236</v>
      </c>
      <c r="T413" s="44"/>
      <c r="U413" s="44"/>
      <c r="V413" s="44"/>
      <c r="W413" s="51"/>
    </row>
    <row r="414" spans="1:23" ht="15" customHeight="1">
      <c r="A414" s="71"/>
      <c r="B414" s="107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51"/>
    </row>
    <row r="415" spans="1:23" ht="15" customHeight="1">
      <c r="A415" s="71" t="s">
        <v>139</v>
      </c>
      <c r="B415" s="13" t="s">
        <v>17</v>
      </c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>
        <v>1384.5</v>
      </c>
      <c r="N415" s="44"/>
      <c r="O415" s="44"/>
      <c r="P415" s="44"/>
      <c r="Q415" s="44"/>
      <c r="R415" s="44">
        <f aca="true" t="shared" si="189" ref="R415:R428">SUM(C415:O415)</f>
        <v>1384.5</v>
      </c>
      <c r="S415" s="44"/>
      <c r="T415" s="44">
        <f aca="true" t="shared" si="190" ref="T415:T427">R415+S415</f>
        <v>1384.5</v>
      </c>
      <c r="U415" s="44"/>
      <c r="V415" s="44">
        <f aca="true" t="shared" si="191" ref="V415:V426">T415+U415</f>
        <v>1384.5</v>
      </c>
      <c r="W415" s="20">
        <f>V415/$S$1*100</f>
        <v>0.5658219048479228</v>
      </c>
    </row>
    <row r="416" spans="2:23" ht="15" customHeight="1">
      <c r="B416" s="13" t="s">
        <v>18</v>
      </c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>
        <v>1679.2</v>
      </c>
      <c r="N416" s="44"/>
      <c r="O416" s="44"/>
      <c r="P416" s="44"/>
      <c r="Q416" s="44"/>
      <c r="R416" s="44">
        <f t="shared" si="189"/>
        <v>1679.2</v>
      </c>
      <c r="S416" s="44"/>
      <c r="T416" s="44">
        <f t="shared" si="190"/>
        <v>1679.2</v>
      </c>
      <c r="U416" s="44"/>
      <c r="V416" s="44">
        <f t="shared" si="191"/>
        <v>1679.2</v>
      </c>
      <c r="W416" s="20">
        <f>V416/$S$2*100</f>
        <v>0.5853687784958546</v>
      </c>
    </row>
    <row r="417" spans="1:23" ht="15" customHeight="1">
      <c r="A417" s="71"/>
      <c r="B417" s="13" t="s">
        <v>68</v>
      </c>
      <c r="C417" s="44"/>
      <c r="D417" s="44">
        <v>326.8</v>
      </c>
      <c r="E417" s="44"/>
      <c r="F417" s="44"/>
      <c r="G417" s="44"/>
      <c r="H417" s="44"/>
      <c r="I417" s="44"/>
      <c r="J417" s="44"/>
      <c r="K417" s="44"/>
      <c r="L417" s="44"/>
      <c r="M417" s="44">
        <v>1756.2</v>
      </c>
      <c r="N417" s="44"/>
      <c r="O417" s="44"/>
      <c r="P417" s="44"/>
      <c r="Q417" s="44"/>
      <c r="R417" s="44">
        <f t="shared" si="189"/>
        <v>2083</v>
      </c>
      <c r="S417" s="44">
        <v>-326.8</v>
      </c>
      <c r="T417" s="44">
        <f t="shared" si="190"/>
        <v>1756.2</v>
      </c>
      <c r="U417" s="44"/>
      <c r="V417" s="44">
        <f t="shared" si="191"/>
        <v>1756.2</v>
      </c>
      <c r="W417" s="20">
        <f>V417/$S$3*100</f>
        <v>0.5123662850030897</v>
      </c>
    </row>
    <row r="418" spans="2:23" ht="15" customHeight="1">
      <c r="B418" s="13" t="s">
        <v>69</v>
      </c>
      <c r="C418" s="44">
        <v>421.7</v>
      </c>
      <c r="D418" s="44">
        <v>375.2</v>
      </c>
      <c r="E418" s="44"/>
      <c r="F418" s="44"/>
      <c r="G418" s="44"/>
      <c r="H418" s="44"/>
      <c r="I418" s="44"/>
      <c r="J418" s="44"/>
      <c r="K418" s="44"/>
      <c r="L418" s="44"/>
      <c r="M418" s="44">
        <v>2731.8</v>
      </c>
      <c r="N418" s="44"/>
      <c r="O418" s="44"/>
      <c r="P418" s="44"/>
      <c r="Q418" s="44"/>
      <c r="R418" s="44">
        <f t="shared" si="189"/>
        <v>3528.7000000000003</v>
      </c>
      <c r="S418" s="44">
        <v>-375.2</v>
      </c>
      <c r="T418" s="44">
        <f t="shared" si="190"/>
        <v>3153.5000000000005</v>
      </c>
      <c r="U418" s="44"/>
      <c r="V418" s="44">
        <f t="shared" si="191"/>
        <v>3153.5000000000005</v>
      </c>
      <c r="W418" s="45">
        <f>V418/$S$4*100</f>
        <v>0.7407953795604373</v>
      </c>
    </row>
    <row r="419" spans="1:23" ht="15" customHeight="1">
      <c r="A419" s="71"/>
      <c r="B419" s="13" t="s">
        <v>75</v>
      </c>
      <c r="C419" s="44"/>
      <c r="D419" s="44">
        <v>861.53</v>
      </c>
      <c r="E419" s="44"/>
      <c r="F419" s="44"/>
      <c r="G419" s="44"/>
      <c r="H419" s="44"/>
      <c r="I419" s="44"/>
      <c r="J419" s="44">
        <v>99.059819</v>
      </c>
      <c r="K419" s="44"/>
      <c r="L419" s="44"/>
      <c r="M419" s="44">
        <v>3020.74</v>
      </c>
      <c r="N419" s="44"/>
      <c r="O419" s="44"/>
      <c r="P419" s="44"/>
      <c r="Q419" s="44"/>
      <c r="R419" s="44">
        <f t="shared" si="189"/>
        <v>3981.3298189999996</v>
      </c>
      <c r="S419" s="44">
        <v>-960.589819</v>
      </c>
      <c r="T419" s="44">
        <f t="shared" si="190"/>
        <v>3020.74</v>
      </c>
      <c r="U419" s="44"/>
      <c r="V419" s="44">
        <f t="shared" si="191"/>
        <v>3020.74</v>
      </c>
      <c r="W419" s="45">
        <f>V419/$S$5*100</f>
        <v>0.5595676898072112</v>
      </c>
    </row>
    <row r="420" spans="1:23" ht="15" customHeight="1">
      <c r="A420" s="71"/>
      <c r="B420" s="13" t="s">
        <v>82</v>
      </c>
      <c r="C420" s="44"/>
      <c r="D420" s="44">
        <v>660.525507</v>
      </c>
      <c r="E420" s="44"/>
      <c r="F420" s="44"/>
      <c r="G420" s="44"/>
      <c r="H420" s="44"/>
      <c r="I420" s="44"/>
      <c r="J420" s="44">
        <v>192.11837</v>
      </c>
      <c r="K420" s="44"/>
      <c r="L420" s="44"/>
      <c r="M420" s="44">
        <v>3269.8</v>
      </c>
      <c r="N420" s="44"/>
      <c r="O420" s="44"/>
      <c r="P420" s="44"/>
      <c r="Q420" s="44"/>
      <c r="R420" s="44">
        <f t="shared" si="189"/>
        <v>4122.443877</v>
      </c>
      <c r="S420" s="44">
        <v>-852.643877</v>
      </c>
      <c r="T420" s="44">
        <f t="shared" si="190"/>
        <v>3269.7999999999997</v>
      </c>
      <c r="U420" s="44"/>
      <c r="V420" s="44">
        <f t="shared" si="191"/>
        <v>3269.7999999999997</v>
      </c>
      <c r="W420" s="45">
        <f>V420/$S$6*100</f>
        <v>0.6159040291251894</v>
      </c>
    </row>
    <row r="421" spans="1:23" ht="15" customHeight="1">
      <c r="A421" s="71"/>
      <c r="B421" s="13" t="s">
        <v>84</v>
      </c>
      <c r="C421" s="44">
        <v>500.879513</v>
      </c>
      <c r="D421" s="44">
        <v>171.317</v>
      </c>
      <c r="E421" s="44"/>
      <c r="F421" s="44"/>
      <c r="G421" s="44"/>
      <c r="H421" s="44"/>
      <c r="I421" s="44"/>
      <c r="J421" s="44">
        <v>393.856501</v>
      </c>
      <c r="K421" s="44"/>
      <c r="L421" s="44"/>
      <c r="M421" s="44">
        <v>3553.27</v>
      </c>
      <c r="N421" s="44"/>
      <c r="O421" s="44"/>
      <c r="P421" s="44"/>
      <c r="Q421" s="44"/>
      <c r="R421" s="44">
        <f t="shared" si="189"/>
        <v>4619.323014</v>
      </c>
      <c r="S421" s="44">
        <v>-565.173501</v>
      </c>
      <c r="T421" s="44">
        <f t="shared" si="190"/>
        <v>4054.1495129999994</v>
      </c>
      <c r="U421" s="44"/>
      <c r="V421" s="44">
        <f t="shared" si="191"/>
        <v>4054.1495129999994</v>
      </c>
      <c r="W421" s="45">
        <f>V421/$S$7*100</f>
        <v>0.7503011574458349</v>
      </c>
    </row>
    <row r="422" spans="1:23" ht="15" customHeight="1">
      <c r="A422" s="71"/>
      <c r="B422" s="13" t="s">
        <v>85</v>
      </c>
      <c r="C422" s="44">
        <v>0.007058</v>
      </c>
      <c r="D422" s="44">
        <v>141.995329</v>
      </c>
      <c r="E422" s="44"/>
      <c r="F422" s="44"/>
      <c r="G422" s="44"/>
      <c r="H422" s="44"/>
      <c r="I422" s="44"/>
      <c r="J422" s="46">
        <v>192.56675</v>
      </c>
      <c r="K422" s="44"/>
      <c r="L422" s="44"/>
      <c r="M422" s="44">
        <v>766.2529999999999</v>
      </c>
      <c r="N422" s="44"/>
      <c r="O422" s="44"/>
      <c r="P422" s="44"/>
      <c r="Q422" s="44"/>
      <c r="R422" s="44">
        <f t="shared" si="189"/>
        <v>1100.8221369999999</v>
      </c>
      <c r="S422" s="44">
        <v>-334.56207900000004</v>
      </c>
      <c r="T422" s="44">
        <f t="shared" si="190"/>
        <v>766.2600579999998</v>
      </c>
      <c r="U422" s="44"/>
      <c r="V422" s="44">
        <f t="shared" si="191"/>
        <v>766.2600579999998</v>
      </c>
      <c r="W422" s="45">
        <f>V422/$S$8*100</f>
        <v>0.13049314572993712</v>
      </c>
    </row>
    <row r="423" spans="1:23" ht="15" customHeight="1">
      <c r="A423" s="71"/>
      <c r="B423" s="109" t="s">
        <v>89</v>
      </c>
      <c r="C423" s="44">
        <v>1.394</v>
      </c>
      <c r="D423" s="44">
        <v>72</v>
      </c>
      <c r="E423" s="44"/>
      <c r="F423" s="44"/>
      <c r="G423" s="44"/>
      <c r="H423" s="44"/>
      <c r="I423" s="44"/>
      <c r="J423" s="44">
        <v>370.94788</v>
      </c>
      <c r="K423" s="44"/>
      <c r="L423" s="44"/>
      <c r="M423" s="44">
        <v>441.4</v>
      </c>
      <c r="N423" s="44"/>
      <c r="O423" s="44"/>
      <c r="P423" s="44"/>
      <c r="Q423" s="44"/>
      <c r="R423" s="44">
        <f t="shared" si="189"/>
        <v>885.74188</v>
      </c>
      <c r="S423" s="44">
        <v>-442.94</v>
      </c>
      <c r="T423" s="44">
        <f t="shared" si="190"/>
        <v>442.80188000000004</v>
      </c>
      <c r="U423" s="44"/>
      <c r="V423" s="44">
        <f t="shared" si="191"/>
        <v>442.80188000000004</v>
      </c>
      <c r="W423" s="45">
        <f>V423/$S$9*100</f>
        <v>0.07127381115449725</v>
      </c>
    </row>
    <row r="424" spans="1:23" ht="15" customHeight="1">
      <c r="A424" s="71"/>
      <c r="B424" s="109" t="s">
        <v>91</v>
      </c>
      <c r="C424" s="44"/>
      <c r="D424" s="44">
        <v>129.391121</v>
      </c>
      <c r="E424" s="44"/>
      <c r="F424" s="44"/>
      <c r="G424" s="44"/>
      <c r="H424" s="44"/>
      <c r="I424" s="44"/>
      <c r="J424" s="44">
        <v>1.33295</v>
      </c>
      <c r="K424" s="44"/>
      <c r="L424" s="44"/>
      <c r="M424" s="44">
        <v>207.047911</v>
      </c>
      <c r="N424" s="44"/>
      <c r="O424" s="44"/>
      <c r="P424" s="44"/>
      <c r="Q424" s="44"/>
      <c r="R424" s="44">
        <f t="shared" si="189"/>
        <v>337.771982</v>
      </c>
      <c r="S424" s="44">
        <v>-130.724071</v>
      </c>
      <c r="T424" s="44">
        <f t="shared" si="190"/>
        <v>207.04791099999997</v>
      </c>
      <c r="U424" s="44"/>
      <c r="V424" s="44">
        <f t="shared" si="191"/>
        <v>207.04791099999997</v>
      </c>
      <c r="W424" s="45">
        <f>V424/$S$10*100</f>
        <v>0.032781342675912345</v>
      </c>
    </row>
    <row r="425" spans="1:23" ht="15" customHeight="1">
      <c r="A425" s="71"/>
      <c r="B425" s="109" t="s">
        <v>93</v>
      </c>
      <c r="C425" s="44">
        <v>18.774609</v>
      </c>
      <c r="D425" s="44">
        <v>61.494284</v>
      </c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>
        <f t="shared" si="189"/>
        <v>80.268893</v>
      </c>
      <c r="S425" s="44"/>
      <c r="T425" s="44">
        <f t="shared" si="190"/>
        <v>80.268893</v>
      </c>
      <c r="U425" s="44"/>
      <c r="V425" s="44">
        <f t="shared" si="191"/>
        <v>80.268893</v>
      </c>
      <c r="W425" s="45">
        <f>V425/$S$11*100</f>
        <v>0.012000556904085717</v>
      </c>
    </row>
    <row r="426" spans="1:23" ht="15" customHeight="1">
      <c r="A426" s="71"/>
      <c r="B426" s="109" t="s">
        <v>95</v>
      </c>
      <c r="C426" s="44"/>
      <c r="D426" s="44">
        <v>2.2779999999999947</v>
      </c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>
        <f t="shared" si="189"/>
        <v>2.2779999999999947</v>
      </c>
      <c r="S426" s="44"/>
      <c r="T426" s="44">
        <f t="shared" si="190"/>
        <v>2.2779999999999947</v>
      </c>
      <c r="U426" s="44"/>
      <c r="V426" s="44">
        <f t="shared" si="191"/>
        <v>2.2779999999999947</v>
      </c>
      <c r="W426" s="45">
        <f>V426/$S$12*100</f>
        <v>0.0003196997348653464</v>
      </c>
    </row>
    <row r="427" spans="1:23" ht="15" customHeight="1">
      <c r="A427" s="71"/>
      <c r="B427" s="109" t="s">
        <v>101</v>
      </c>
      <c r="C427" s="44"/>
      <c r="D427" s="44">
        <v>1.695</v>
      </c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>
        <f t="shared" si="189"/>
        <v>1.695</v>
      </c>
      <c r="S427" s="44"/>
      <c r="T427" s="44">
        <f t="shared" si="190"/>
        <v>1.695</v>
      </c>
      <c r="U427" s="44"/>
      <c r="V427" s="44">
        <f aca="true" t="shared" si="192" ref="V427:V432">T427+U427</f>
        <v>1.695</v>
      </c>
      <c r="W427" s="45">
        <f>V427/$S$13*100</f>
        <v>0.00022536405269184398</v>
      </c>
    </row>
    <row r="428" spans="1:23" ht="15" customHeight="1">
      <c r="A428" s="71"/>
      <c r="B428" s="109" t="s">
        <v>106</v>
      </c>
      <c r="C428" s="44">
        <v>0</v>
      </c>
      <c r="D428" s="44">
        <v>0.419</v>
      </c>
      <c r="E428" s="44"/>
      <c r="F428" s="44"/>
      <c r="G428" s="44"/>
      <c r="H428" s="44"/>
      <c r="I428" s="44"/>
      <c r="J428" s="44"/>
      <c r="K428" s="44"/>
      <c r="L428" s="44"/>
      <c r="M428" s="44">
        <v>8.46274</v>
      </c>
      <c r="N428" s="44"/>
      <c r="O428" s="44"/>
      <c r="P428" s="44"/>
      <c r="Q428" s="44"/>
      <c r="R428" s="44">
        <f t="shared" si="189"/>
        <v>8.88174</v>
      </c>
      <c r="S428" s="44"/>
      <c r="T428" s="44">
        <f aca="true" t="shared" si="193" ref="T428:T433">R428+S428</f>
        <v>8.88174</v>
      </c>
      <c r="U428" s="44"/>
      <c r="V428" s="44">
        <f t="shared" si="192"/>
        <v>8.88174</v>
      </c>
      <c r="W428" s="87">
        <f>V428/$S$14*100</f>
        <v>0.0010429232672752875</v>
      </c>
    </row>
    <row r="429" spans="1:23" ht="15" customHeight="1">
      <c r="A429" s="71"/>
      <c r="B429" s="109" t="s">
        <v>135</v>
      </c>
      <c r="C429" s="44">
        <v>2.667</v>
      </c>
      <c r="D429" s="44">
        <v>8.975442</v>
      </c>
      <c r="E429" s="44"/>
      <c r="F429" s="44"/>
      <c r="G429" s="44"/>
      <c r="H429" s="44"/>
      <c r="I429" s="44"/>
      <c r="J429" s="44"/>
      <c r="K429" s="44"/>
      <c r="L429" s="44"/>
      <c r="M429" s="44">
        <v>2.132</v>
      </c>
      <c r="N429" s="44"/>
      <c r="O429" s="44"/>
      <c r="P429" s="44"/>
      <c r="Q429" s="44"/>
      <c r="R429" s="44">
        <f>SUM(C429:O429)</f>
        <v>13.774441999999999</v>
      </c>
      <c r="S429" s="44"/>
      <c r="T429" s="44">
        <f t="shared" si="193"/>
        <v>13.774441999999999</v>
      </c>
      <c r="U429" s="44"/>
      <c r="V429" s="44">
        <f t="shared" si="192"/>
        <v>13.774441999999999</v>
      </c>
      <c r="W429" s="87">
        <f>V429/$S$15*100</f>
        <v>0.0014362461271918104</v>
      </c>
    </row>
    <row r="430" spans="1:23" ht="15" customHeight="1">
      <c r="A430" s="71"/>
      <c r="B430" s="109" t="s">
        <v>143</v>
      </c>
      <c r="C430" s="44">
        <v>9.443</v>
      </c>
      <c r="D430" s="44">
        <v>8.004792</v>
      </c>
      <c r="E430" s="44"/>
      <c r="F430" s="44"/>
      <c r="G430" s="44"/>
      <c r="H430" s="44"/>
      <c r="I430" s="44"/>
      <c r="J430" s="44"/>
      <c r="K430" s="44"/>
      <c r="L430" s="44"/>
      <c r="M430" s="44">
        <v>2.393</v>
      </c>
      <c r="N430" s="44"/>
      <c r="O430" s="44"/>
      <c r="P430" s="44"/>
      <c r="Q430" s="44"/>
      <c r="R430" s="44">
        <f>SUM(C430:O430)</f>
        <v>19.840792</v>
      </c>
      <c r="S430" s="44"/>
      <c r="T430" s="44">
        <f t="shared" si="193"/>
        <v>19.840792</v>
      </c>
      <c r="U430" s="44"/>
      <c r="V430" s="44">
        <f t="shared" si="192"/>
        <v>19.840792</v>
      </c>
      <c r="W430" s="87">
        <f>V430/$S$16*100</f>
        <v>0.0018650961379198577</v>
      </c>
    </row>
    <row r="431" spans="1:23" ht="15" customHeight="1">
      <c r="A431" s="71"/>
      <c r="B431" s="109" t="s">
        <v>150</v>
      </c>
      <c r="C431" s="44">
        <v>0.218</v>
      </c>
      <c r="D431" s="44">
        <v>2.793234</v>
      </c>
      <c r="E431" s="44"/>
      <c r="F431" s="44"/>
      <c r="G431" s="44">
        <v>0</v>
      </c>
      <c r="H431" s="44"/>
      <c r="I431" s="44"/>
      <c r="J431" s="44"/>
      <c r="K431" s="44"/>
      <c r="L431" s="44"/>
      <c r="M431" s="44">
        <v>0.418</v>
      </c>
      <c r="N431" s="44"/>
      <c r="O431" s="44"/>
      <c r="P431" s="44"/>
      <c r="Q431" s="44"/>
      <c r="R431" s="44">
        <f>SUM(C431:O431)</f>
        <v>3.429234</v>
      </c>
      <c r="S431" s="44"/>
      <c r="T431" s="44">
        <f t="shared" si="193"/>
        <v>3.429234</v>
      </c>
      <c r="U431" s="44"/>
      <c r="V431" s="44">
        <f t="shared" si="192"/>
        <v>3.429234</v>
      </c>
      <c r="W431" s="87">
        <f>V431/$S$17*100</f>
        <v>0.00032145638207672526</v>
      </c>
    </row>
    <row r="432" spans="1:23" ht="15" customHeight="1">
      <c r="A432" s="71"/>
      <c r="B432" s="109" t="s">
        <v>159</v>
      </c>
      <c r="C432" s="44"/>
      <c r="D432" s="44">
        <v>5.394412</v>
      </c>
      <c r="E432" s="44"/>
      <c r="F432" s="44"/>
      <c r="G432" s="44">
        <v>0</v>
      </c>
      <c r="H432" s="44"/>
      <c r="I432" s="44"/>
      <c r="J432" s="44"/>
      <c r="K432" s="44"/>
      <c r="L432" s="44"/>
      <c r="M432" s="44">
        <v>0.58</v>
      </c>
      <c r="N432" s="44"/>
      <c r="O432" s="44"/>
      <c r="P432" s="44"/>
      <c r="Q432" s="44"/>
      <c r="R432" s="44">
        <f>SUM(C432:O432)</f>
        <v>5.974412</v>
      </c>
      <c r="S432" s="44"/>
      <c r="T432" s="44">
        <f t="shared" si="193"/>
        <v>5.974412</v>
      </c>
      <c r="U432" s="44"/>
      <c r="V432" s="44">
        <f t="shared" si="192"/>
        <v>5.974412</v>
      </c>
      <c r="W432" s="87">
        <f>V432/$S$18*100</f>
        <v>0.0005024357285715511</v>
      </c>
    </row>
    <row r="433" spans="1:23" ht="15" customHeight="1">
      <c r="A433" s="71"/>
      <c r="B433" s="13" t="s">
        <v>164</v>
      </c>
      <c r="C433" s="44">
        <v>28.2462</v>
      </c>
      <c r="D433" s="44">
        <v>3.317612</v>
      </c>
      <c r="E433" s="44"/>
      <c r="F433" s="44"/>
      <c r="G433" s="44">
        <v>0</v>
      </c>
      <c r="H433" s="44"/>
      <c r="I433" s="44"/>
      <c r="J433" s="44"/>
      <c r="K433" s="44"/>
      <c r="L433" s="44"/>
      <c r="M433" s="44">
        <v>0.436</v>
      </c>
      <c r="N433" s="44"/>
      <c r="O433" s="44"/>
      <c r="P433" s="44"/>
      <c r="Q433" s="44"/>
      <c r="R433" s="44">
        <f>SUM(C433:O433)</f>
        <v>31.999812000000002</v>
      </c>
      <c r="S433" s="44"/>
      <c r="T433" s="44">
        <f t="shared" si="193"/>
        <v>31.999812000000002</v>
      </c>
      <c r="U433" s="44"/>
      <c r="V433" s="44">
        <f>T433+U433</f>
        <v>31.999812000000002</v>
      </c>
      <c r="W433" s="87">
        <f>V433/$S$19*100</f>
        <v>0.0022698380936255554</v>
      </c>
    </row>
    <row r="434" spans="1:23" ht="15" customHeight="1">
      <c r="A434" s="71"/>
      <c r="B434" s="107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5"/>
    </row>
    <row r="435" spans="1:23" ht="47.25" customHeight="1">
      <c r="A435" s="76" t="s">
        <v>103</v>
      </c>
      <c r="B435" s="13" t="s">
        <v>82</v>
      </c>
      <c r="C435" s="44">
        <v>1189.076</v>
      </c>
      <c r="D435" s="44">
        <v>723.014939</v>
      </c>
      <c r="E435" s="44"/>
      <c r="F435" s="44">
        <v>0.251903</v>
      </c>
      <c r="G435" s="44"/>
      <c r="H435" s="44"/>
      <c r="I435" s="44"/>
      <c r="J435" s="44"/>
      <c r="K435" s="44"/>
      <c r="L435" s="44">
        <v>3.971145</v>
      </c>
      <c r="M435" s="44"/>
      <c r="N435" s="44"/>
      <c r="O435" s="44"/>
      <c r="P435" s="44"/>
      <c r="Q435" s="44"/>
      <c r="R435" s="44">
        <f aca="true" t="shared" si="194" ref="R435:R443">SUM(C435:O435)</f>
        <v>1916.3139870000002</v>
      </c>
      <c r="S435" s="44"/>
      <c r="T435" s="44">
        <f aca="true" t="shared" si="195" ref="T435:T442">R435+S435</f>
        <v>1916.3139870000002</v>
      </c>
      <c r="U435" s="44"/>
      <c r="V435" s="44">
        <f aca="true" t="shared" si="196" ref="V435:V441">T435+U435</f>
        <v>1916.3139870000002</v>
      </c>
      <c r="W435" s="45">
        <f>V435/$S$6*100</f>
        <v>0.36095954054139584</v>
      </c>
    </row>
    <row r="436" spans="1:23" ht="15" customHeight="1">
      <c r="A436" s="71"/>
      <c r="B436" s="13" t="s">
        <v>84</v>
      </c>
      <c r="C436" s="44">
        <v>2457.476211</v>
      </c>
      <c r="D436" s="44">
        <v>2277.022689</v>
      </c>
      <c r="E436" s="44"/>
      <c r="F436" s="44">
        <v>3.417242</v>
      </c>
      <c r="G436" s="44"/>
      <c r="H436" s="44"/>
      <c r="I436" s="44"/>
      <c r="J436" s="44"/>
      <c r="K436" s="44"/>
      <c r="L436" s="44">
        <v>701.752745</v>
      </c>
      <c r="M436" s="44"/>
      <c r="N436" s="44"/>
      <c r="O436" s="44"/>
      <c r="P436" s="44"/>
      <c r="Q436" s="44"/>
      <c r="R436" s="44">
        <f t="shared" si="194"/>
        <v>5439.668887000001</v>
      </c>
      <c r="S436" s="44"/>
      <c r="T436" s="44">
        <f t="shared" si="195"/>
        <v>5439.668887000001</v>
      </c>
      <c r="U436" s="44"/>
      <c r="V436" s="44">
        <f t="shared" si="196"/>
        <v>5439.668887000001</v>
      </c>
      <c r="W436" s="45">
        <f>V436/$S$7*100</f>
        <v>1.0067191278838754</v>
      </c>
    </row>
    <row r="437" spans="1:23" ht="15" customHeight="1">
      <c r="A437" s="71"/>
      <c r="B437" s="13" t="s">
        <v>85</v>
      </c>
      <c r="C437" s="44">
        <v>1658.7052720000002</v>
      </c>
      <c r="D437" s="44">
        <v>3528.1914970000003</v>
      </c>
      <c r="E437" s="44">
        <v>0.28</v>
      </c>
      <c r="F437" s="44">
        <v>57.006426000000005</v>
      </c>
      <c r="G437" s="44">
        <v>3.933214</v>
      </c>
      <c r="H437" s="44"/>
      <c r="I437" s="44"/>
      <c r="J437" s="44"/>
      <c r="K437" s="44"/>
      <c r="L437" s="44">
        <v>863.61</v>
      </c>
      <c r="M437" s="44"/>
      <c r="N437" s="44"/>
      <c r="O437" s="44"/>
      <c r="P437" s="44"/>
      <c r="Q437" s="44"/>
      <c r="R437" s="44">
        <f t="shared" si="194"/>
        <v>6111.726409</v>
      </c>
      <c r="S437" s="44"/>
      <c r="T437" s="44">
        <f t="shared" si="195"/>
        <v>6111.726409</v>
      </c>
      <c r="U437" s="44"/>
      <c r="V437" s="44">
        <f t="shared" si="196"/>
        <v>6111.726409</v>
      </c>
      <c r="W437" s="45">
        <f>V437/$S$8*100</f>
        <v>1.0408194928400436</v>
      </c>
    </row>
    <row r="438" spans="1:23" ht="15" customHeight="1">
      <c r="A438" s="71"/>
      <c r="B438" s="109" t="s">
        <v>89</v>
      </c>
      <c r="C438" s="44">
        <v>3239</v>
      </c>
      <c r="D438" s="44">
        <v>3873.7</v>
      </c>
      <c r="E438" s="44">
        <v>28.4</v>
      </c>
      <c r="F438" s="44">
        <v>70.95</v>
      </c>
      <c r="G438" s="44">
        <v>30.35</v>
      </c>
      <c r="H438" s="44"/>
      <c r="I438" s="44"/>
      <c r="J438" s="44"/>
      <c r="K438" s="44"/>
      <c r="L438" s="44">
        <v>736.7</v>
      </c>
      <c r="M438" s="44"/>
      <c r="N438" s="44"/>
      <c r="O438" s="44"/>
      <c r="P438" s="44"/>
      <c r="Q438" s="44"/>
      <c r="R438" s="44">
        <f t="shared" si="194"/>
        <v>7979.099999999999</v>
      </c>
      <c r="S438" s="44"/>
      <c r="T438" s="44">
        <f t="shared" si="195"/>
        <v>7979.099999999999</v>
      </c>
      <c r="U438" s="44"/>
      <c r="V438" s="44">
        <f t="shared" si="196"/>
        <v>7979.099999999999</v>
      </c>
      <c r="W438" s="45">
        <f>V438/$S$9*100</f>
        <v>1.2843235141252085</v>
      </c>
    </row>
    <row r="439" spans="1:23" ht="15" customHeight="1">
      <c r="A439" s="71"/>
      <c r="B439" s="109" t="s">
        <v>91</v>
      </c>
      <c r="C439" s="44">
        <v>4063.1329019999994</v>
      </c>
      <c r="D439" s="44">
        <v>4141.969304</v>
      </c>
      <c r="E439" s="44">
        <v>6.297977999999999</v>
      </c>
      <c r="F439" s="44">
        <v>65.133745</v>
      </c>
      <c r="G439" s="44">
        <v>53.454482000000006</v>
      </c>
      <c r="H439" s="44"/>
      <c r="I439" s="44"/>
      <c r="J439" s="44"/>
      <c r="K439" s="44"/>
      <c r="L439" s="44">
        <v>843.0391600000002</v>
      </c>
      <c r="M439" s="44"/>
      <c r="N439" s="44"/>
      <c r="O439" s="44"/>
      <c r="P439" s="44"/>
      <c r="Q439" s="44"/>
      <c r="R439" s="44">
        <f t="shared" si="194"/>
        <v>9173.027570999999</v>
      </c>
      <c r="S439" s="44"/>
      <c r="T439" s="44">
        <f t="shared" si="195"/>
        <v>9173.027570999999</v>
      </c>
      <c r="U439" s="44"/>
      <c r="V439" s="44">
        <f t="shared" si="196"/>
        <v>9173.027570999999</v>
      </c>
      <c r="W439" s="45">
        <f>V439/$S$10*100</f>
        <v>1.4523409520443937</v>
      </c>
    </row>
    <row r="440" spans="1:23" ht="15" customHeight="1">
      <c r="A440" s="71"/>
      <c r="B440" s="109" t="s">
        <v>93</v>
      </c>
      <c r="C440" s="44">
        <v>6302.323201</v>
      </c>
      <c r="D440" s="44">
        <v>3722.6576420000006</v>
      </c>
      <c r="E440" s="44">
        <v>11.402709</v>
      </c>
      <c r="F440" s="44">
        <v>45.900695999999996</v>
      </c>
      <c r="G440" s="44">
        <v>13.977988999999999</v>
      </c>
      <c r="H440" s="44"/>
      <c r="I440" s="44"/>
      <c r="J440" s="44"/>
      <c r="K440" s="44"/>
      <c r="L440" s="44">
        <v>883.3178680000001</v>
      </c>
      <c r="M440" s="44">
        <v>395.70101600000004</v>
      </c>
      <c r="N440" s="44"/>
      <c r="O440" s="44"/>
      <c r="P440" s="44"/>
      <c r="Q440" s="44"/>
      <c r="R440" s="44">
        <f t="shared" si="194"/>
        <v>11375.281121000004</v>
      </c>
      <c r="S440" s="44"/>
      <c r="T440" s="44">
        <f t="shared" si="195"/>
        <v>11375.281121000004</v>
      </c>
      <c r="U440" s="44"/>
      <c r="V440" s="44">
        <f t="shared" si="196"/>
        <v>11375.281121000004</v>
      </c>
      <c r="W440" s="45">
        <f>V440/$S$11*100</f>
        <v>1.700655176501967</v>
      </c>
    </row>
    <row r="441" spans="1:23" ht="15" customHeight="1">
      <c r="A441" s="71"/>
      <c r="B441" s="109" t="s">
        <v>95</v>
      </c>
      <c r="C441" s="44">
        <v>7552.9529999999995</v>
      </c>
      <c r="D441" s="44">
        <v>7250.507177999999</v>
      </c>
      <c r="E441" s="44">
        <v>4.2620000000000005</v>
      </c>
      <c r="F441" s="44">
        <v>118.472</v>
      </c>
      <c r="G441" s="44">
        <v>0.061203</v>
      </c>
      <c r="H441" s="44"/>
      <c r="I441" s="44"/>
      <c r="J441" s="44"/>
      <c r="K441" s="44"/>
      <c r="L441" s="44">
        <v>1767.9710000000002</v>
      </c>
      <c r="M441" s="44">
        <v>473.542543</v>
      </c>
      <c r="N441" s="44"/>
      <c r="O441" s="44"/>
      <c r="P441" s="44"/>
      <c r="Q441" s="44"/>
      <c r="R441" s="44">
        <f t="shared" si="194"/>
        <v>17167.768923999996</v>
      </c>
      <c r="S441" s="44"/>
      <c r="T441" s="44">
        <f t="shared" si="195"/>
        <v>17167.768923999996</v>
      </c>
      <c r="U441" s="44"/>
      <c r="V441" s="44">
        <f t="shared" si="196"/>
        <v>17167.768923999996</v>
      </c>
      <c r="W441" s="45">
        <f>V441/$S$12*100</f>
        <v>2.4093639917613454</v>
      </c>
    </row>
    <row r="442" spans="1:23" ht="15" customHeight="1">
      <c r="A442" s="71"/>
      <c r="B442" s="109" t="s">
        <v>101</v>
      </c>
      <c r="C442" s="44">
        <v>132.995</v>
      </c>
      <c r="D442" s="44">
        <v>559.9970000000001</v>
      </c>
      <c r="E442" s="44">
        <v>0</v>
      </c>
      <c r="F442" s="44">
        <v>0</v>
      </c>
      <c r="G442" s="44">
        <v>0</v>
      </c>
      <c r="H442" s="44"/>
      <c r="K442" s="44"/>
      <c r="L442" s="44">
        <v>129.525</v>
      </c>
      <c r="M442" s="44">
        <v>194.61499999999998</v>
      </c>
      <c r="N442" s="44"/>
      <c r="O442" s="44"/>
      <c r="P442" s="44"/>
      <c r="Q442" s="44"/>
      <c r="R442" s="44">
        <f t="shared" si="194"/>
        <v>1017.1320000000001</v>
      </c>
      <c r="S442" s="44"/>
      <c r="T442" s="44">
        <f t="shared" si="195"/>
        <v>1017.1320000000001</v>
      </c>
      <c r="U442" s="44"/>
      <c r="V442" s="44">
        <f aca="true" t="shared" si="197" ref="V442:V447">T442+U442</f>
        <v>1017.1320000000001</v>
      </c>
      <c r="W442" s="45">
        <f>V442/$S$13*100</f>
        <v>0.13523598209000628</v>
      </c>
    </row>
    <row r="443" spans="1:23" ht="15" customHeight="1">
      <c r="A443" s="71"/>
      <c r="B443" s="109" t="s">
        <v>106</v>
      </c>
      <c r="C443" s="44">
        <v>-110.79399999999998</v>
      </c>
      <c r="D443" s="44">
        <v>210.08099999999996</v>
      </c>
      <c r="E443" s="44">
        <v>0</v>
      </c>
      <c r="F443" s="44">
        <v>0</v>
      </c>
      <c r="G443" s="44">
        <v>0</v>
      </c>
      <c r="H443" s="44"/>
      <c r="K443" s="44"/>
      <c r="L443" s="44">
        <v>106.292</v>
      </c>
      <c r="M443" s="44">
        <v>87.30691099999999</v>
      </c>
      <c r="N443" s="44"/>
      <c r="O443" s="44"/>
      <c r="P443" s="44"/>
      <c r="Q443" s="44"/>
      <c r="R443" s="44">
        <f t="shared" si="194"/>
        <v>292.88591099999996</v>
      </c>
      <c r="S443" s="44"/>
      <c r="T443" s="44">
        <f aca="true" t="shared" si="198" ref="T443:T448">R443+S443</f>
        <v>292.88591099999996</v>
      </c>
      <c r="U443" s="44"/>
      <c r="V443" s="44">
        <f t="shared" si="197"/>
        <v>292.88591099999996</v>
      </c>
      <c r="W443" s="87">
        <f>V443/$S$14*100</f>
        <v>0.03439163173421188</v>
      </c>
    </row>
    <row r="444" spans="1:23" ht="15" customHeight="1">
      <c r="A444" s="71"/>
      <c r="B444" s="109" t="s">
        <v>135</v>
      </c>
      <c r="C444" s="44">
        <v>53.75399999999999</v>
      </c>
      <c r="D444" s="44">
        <v>83.681053</v>
      </c>
      <c r="E444" s="44">
        <v>0</v>
      </c>
      <c r="F444" s="44">
        <v>0</v>
      </c>
      <c r="G444" s="44">
        <v>0</v>
      </c>
      <c r="H444" s="44"/>
      <c r="K444" s="44"/>
      <c r="L444" s="44">
        <v>91.63300000000001</v>
      </c>
      <c r="M444" s="44">
        <v>17.899761</v>
      </c>
      <c r="N444" s="44"/>
      <c r="O444" s="44"/>
      <c r="P444" s="44"/>
      <c r="Q444" s="44"/>
      <c r="R444" s="44">
        <f>SUM(C444:O444)</f>
        <v>246.967814</v>
      </c>
      <c r="S444" s="44"/>
      <c r="T444" s="44">
        <f t="shared" si="198"/>
        <v>246.967814</v>
      </c>
      <c r="U444" s="44"/>
      <c r="V444" s="44">
        <f t="shared" si="197"/>
        <v>246.967814</v>
      </c>
      <c r="W444" s="87">
        <f>V444/$S$15*100</f>
        <v>0.025751066097525213</v>
      </c>
    </row>
    <row r="445" spans="1:23" ht="15" customHeight="1">
      <c r="A445" s="71"/>
      <c r="B445" s="109" t="s">
        <v>143</v>
      </c>
      <c r="C445" s="44">
        <v>35.712367</v>
      </c>
      <c r="D445" s="44">
        <v>65.57531800000001</v>
      </c>
      <c r="E445" s="44"/>
      <c r="F445" s="44"/>
      <c r="G445" s="44"/>
      <c r="H445" s="44"/>
      <c r="K445" s="44"/>
      <c r="L445" s="44">
        <v>75.84251400000001</v>
      </c>
      <c r="M445" s="44">
        <v>4.495206</v>
      </c>
      <c r="N445" s="44"/>
      <c r="O445" s="44"/>
      <c r="P445" s="44"/>
      <c r="Q445" s="44"/>
      <c r="R445" s="44">
        <f>SUM(C445:O445)</f>
        <v>181.625405</v>
      </c>
      <c r="S445" s="44"/>
      <c r="T445" s="44">
        <f t="shared" si="198"/>
        <v>181.625405</v>
      </c>
      <c r="U445" s="44"/>
      <c r="V445" s="44">
        <f t="shared" si="197"/>
        <v>181.625405</v>
      </c>
      <c r="W445" s="87">
        <f>V445/$S$16*100</f>
        <v>0.01707335278821682</v>
      </c>
    </row>
    <row r="446" spans="1:23" ht="15" customHeight="1">
      <c r="A446" s="71"/>
      <c r="B446" s="109" t="s">
        <v>150</v>
      </c>
      <c r="C446" s="44">
        <v>0</v>
      </c>
      <c r="D446" s="44">
        <v>14.851137999999999</v>
      </c>
      <c r="E446" s="44">
        <v>0</v>
      </c>
      <c r="F446" s="44">
        <v>0</v>
      </c>
      <c r="G446" s="44">
        <v>0</v>
      </c>
      <c r="H446" s="44"/>
      <c r="K446" s="44"/>
      <c r="L446" s="44">
        <v>17.705668</v>
      </c>
      <c r="M446" s="44">
        <v>0.560404</v>
      </c>
      <c r="N446" s="44"/>
      <c r="O446" s="44"/>
      <c r="P446" s="44"/>
      <c r="Q446" s="44"/>
      <c r="R446" s="44">
        <f>SUM(C446:O446)</f>
        <v>33.11720999999999</v>
      </c>
      <c r="S446" s="44"/>
      <c r="T446" s="44">
        <f t="shared" si="198"/>
        <v>33.11720999999999</v>
      </c>
      <c r="U446" s="44"/>
      <c r="V446" s="44">
        <f t="shared" si="197"/>
        <v>33.11720999999999</v>
      </c>
      <c r="W446" s="87">
        <f>V446/$S$17*100</f>
        <v>0.003104407139050629</v>
      </c>
    </row>
    <row r="447" spans="1:23" ht="15" customHeight="1">
      <c r="A447" s="71"/>
      <c r="B447" s="109" t="s">
        <v>159</v>
      </c>
      <c r="C447" s="44"/>
      <c r="D447" s="44">
        <v>18.729601</v>
      </c>
      <c r="E447" s="44">
        <v>0</v>
      </c>
      <c r="F447" s="44">
        <v>0</v>
      </c>
      <c r="G447" s="44">
        <v>0</v>
      </c>
      <c r="H447" s="44"/>
      <c r="K447" s="44"/>
      <c r="L447" s="44">
        <v>3.787204</v>
      </c>
      <c r="M447" s="44">
        <v>0.133023</v>
      </c>
      <c r="N447" s="44"/>
      <c r="O447" s="44"/>
      <c r="P447" s="44"/>
      <c r="Q447" s="44"/>
      <c r="R447" s="44">
        <f>SUM(C447:O447)</f>
        <v>22.649828</v>
      </c>
      <c r="S447" s="44"/>
      <c r="T447" s="44">
        <f t="shared" si="198"/>
        <v>22.649828</v>
      </c>
      <c r="U447" s="44"/>
      <c r="V447" s="44">
        <f t="shared" si="197"/>
        <v>22.649828</v>
      </c>
      <c r="W447" s="87">
        <f>V447/$S$18*100</f>
        <v>0.0019048038255815498</v>
      </c>
    </row>
    <row r="448" spans="1:23" ht="15" customHeight="1">
      <c r="A448" s="71"/>
      <c r="B448" s="13" t="s">
        <v>164</v>
      </c>
      <c r="C448" s="44">
        <v>958.825212</v>
      </c>
      <c r="D448" s="44">
        <v>21.010134</v>
      </c>
      <c r="E448" s="44">
        <v>0</v>
      </c>
      <c r="F448" s="44">
        <v>0</v>
      </c>
      <c r="G448" s="44">
        <v>0</v>
      </c>
      <c r="H448" s="44"/>
      <c r="K448" s="44"/>
      <c r="L448" s="44">
        <v>0.6622410000000001</v>
      </c>
      <c r="M448" s="44">
        <v>0.112855</v>
      </c>
      <c r="N448" s="44"/>
      <c r="O448" s="44"/>
      <c r="P448" s="44"/>
      <c r="Q448" s="44"/>
      <c r="R448" s="44">
        <f>SUM(C448:O448)</f>
        <v>980.6104419999999</v>
      </c>
      <c r="S448" s="44"/>
      <c r="T448" s="44">
        <f t="shared" si="198"/>
        <v>980.6104419999999</v>
      </c>
      <c r="U448" s="44"/>
      <c r="V448" s="44">
        <f>T448+U448</f>
        <v>980.6104419999999</v>
      </c>
      <c r="W448" s="87">
        <f>V448/$S$19*100</f>
        <v>0.06955750040839592</v>
      </c>
    </row>
    <row r="449" spans="1:23" ht="15" customHeight="1">
      <c r="A449" s="71"/>
      <c r="B449" s="107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5"/>
    </row>
    <row r="450" spans="1:23" ht="15" customHeight="1">
      <c r="A450" s="75" t="s">
        <v>63</v>
      </c>
      <c r="B450" s="13" t="s">
        <v>17</v>
      </c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>
        <f aca="true" t="shared" si="199" ref="R450:R463">SUM(C450:O450)</f>
        <v>0</v>
      </c>
      <c r="S450" s="44"/>
      <c r="T450" s="44"/>
      <c r="U450" s="44"/>
      <c r="V450" s="44"/>
      <c r="W450" s="20">
        <f>V450/$S$1*100</f>
        <v>0</v>
      </c>
    </row>
    <row r="451" spans="2:23" ht="15" customHeight="1">
      <c r="B451" s="13" t="s">
        <v>18</v>
      </c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>
        <f t="shared" si="199"/>
        <v>0</v>
      </c>
      <c r="S451" s="44"/>
      <c r="T451" s="44">
        <f aca="true" t="shared" si="200" ref="T451:T462">R451+S451</f>
        <v>0</v>
      </c>
      <c r="U451" s="44"/>
      <c r="V451" s="44">
        <f aca="true" t="shared" si="201" ref="V451:V460">T451+U451</f>
        <v>0</v>
      </c>
      <c r="W451" s="20">
        <f>V451/$S$2*100</f>
        <v>0</v>
      </c>
    </row>
    <row r="452" spans="1:23" ht="15" customHeight="1">
      <c r="A452" s="71"/>
      <c r="B452" s="13" t="s">
        <v>68</v>
      </c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>
        <f t="shared" si="199"/>
        <v>0</v>
      </c>
      <c r="S452" s="44"/>
      <c r="T452" s="44">
        <f t="shared" si="200"/>
        <v>0</v>
      </c>
      <c r="U452" s="44"/>
      <c r="V452" s="44">
        <f t="shared" si="201"/>
        <v>0</v>
      </c>
      <c r="W452" s="20">
        <f>V452/$S$3*100</f>
        <v>0</v>
      </c>
    </row>
    <row r="453" spans="2:23" ht="15" customHeight="1">
      <c r="B453" s="13" t="s">
        <v>69</v>
      </c>
      <c r="C453" s="44"/>
      <c r="D453" s="45"/>
      <c r="E453" s="45"/>
      <c r="F453" s="45"/>
      <c r="G453" s="45"/>
      <c r="H453" s="45"/>
      <c r="I453" s="45"/>
      <c r="J453" s="45"/>
      <c r="K453" s="45"/>
      <c r="L453" s="45"/>
      <c r="M453" s="44"/>
      <c r="N453" s="45"/>
      <c r="O453" s="45"/>
      <c r="P453" s="45"/>
      <c r="Q453" s="45"/>
      <c r="R453" s="44">
        <f t="shared" si="199"/>
        <v>0</v>
      </c>
      <c r="S453" s="45"/>
      <c r="T453" s="44">
        <f t="shared" si="200"/>
        <v>0</v>
      </c>
      <c r="U453" s="45"/>
      <c r="V453" s="44">
        <f t="shared" si="201"/>
        <v>0</v>
      </c>
      <c r="W453" s="45">
        <f>V453/$S$4*100</f>
        <v>0</v>
      </c>
    </row>
    <row r="454" spans="2:23" ht="15" customHeight="1">
      <c r="B454" s="13" t="s">
        <v>75</v>
      </c>
      <c r="C454" s="44">
        <v>1681.2</v>
      </c>
      <c r="D454" s="45"/>
      <c r="E454" s="45"/>
      <c r="F454" s="45"/>
      <c r="G454" s="45"/>
      <c r="H454" s="45"/>
      <c r="I454" s="45"/>
      <c r="J454" s="45"/>
      <c r="K454" s="45"/>
      <c r="L454" s="45"/>
      <c r="M454" s="44"/>
      <c r="N454" s="45"/>
      <c r="O454" s="45"/>
      <c r="P454" s="45"/>
      <c r="Q454" s="45"/>
      <c r="R454" s="44">
        <f t="shared" si="199"/>
        <v>1681.2</v>
      </c>
      <c r="S454" s="45"/>
      <c r="T454" s="44">
        <f t="shared" si="200"/>
        <v>1681.2</v>
      </c>
      <c r="U454" s="45"/>
      <c r="V454" s="44">
        <f t="shared" si="201"/>
        <v>1681.2</v>
      </c>
      <c r="W454" s="45">
        <f>V454/$S$5*100</f>
        <v>0.3114287227976865</v>
      </c>
    </row>
    <row r="455" spans="2:23" ht="15" customHeight="1">
      <c r="B455" s="13" t="s">
        <v>82</v>
      </c>
      <c r="C455" s="44">
        <v>-81.952855</v>
      </c>
      <c r="D455" s="45"/>
      <c r="E455" s="45"/>
      <c r="F455" s="45"/>
      <c r="G455" s="45"/>
      <c r="H455" s="45"/>
      <c r="I455" s="45"/>
      <c r="J455" s="45"/>
      <c r="K455" s="45"/>
      <c r="L455" s="45"/>
      <c r="M455" s="44"/>
      <c r="N455" s="45"/>
      <c r="O455" s="45"/>
      <c r="P455" s="45"/>
      <c r="Q455" s="45"/>
      <c r="R455" s="44">
        <f t="shared" si="199"/>
        <v>-81.952855</v>
      </c>
      <c r="S455" s="45"/>
      <c r="T455" s="44">
        <f t="shared" si="200"/>
        <v>-81.952855</v>
      </c>
      <c r="U455" s="45"/>
      <c r="V455" s="44">
        <f t="shared" si="201"/>
        <v>-81.952855</v>
      </c>
      <c r="W455" s="45">
        <f>V455/$S$6*100</f>
        <v>-0.015436752582057749</v>
      </c>
    </row>
    <row r="456" spans="2:23" ht="15" customHeight="1">
      <c r="B456" s="13" t="s">
        <v>84</v>
      </c>
      <c r="C456" s="44">
        <v>-21.588103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44"/>
      <c r="N456" s="45"/>
      <c r="O456" s="45"/>
      <c r="P456" s="45"/>
      <c r="Q456" s="45"/>
      <c r="R456" s="44">
        <f t="shared" si="199"/>
        <v>-21.588103</v>
      </c>
      <c r="S456" s="45"/>
      <c r="T456" s="44">
        <f t="shared" si="200"/>
        <v>-21.588103</v>
      </c>
      <c r="U456" s="45"/>
      <c r="V456" s="44">
        <f t="shared" si="201"/>
        <v>-21.588103</v>
      </c>
      <c r="W456" s="45">
        <f>V456/$S$7*100</f>
        <v>-0.0039953086624015454</v>
      </c>
    </row>
    <row r="457" spans="2:23" ht="15" customHeight="1">
      <c r="B457" s="13" t="s">
        <v>85</v>
      </c>
      <c r="C457" s="44">
        <v>385.47589</v>
      </c>
      <c r="D457" s="45"/>
      <c r="E457" s="45"/>
      <c r="F457" s="45"/>
      <c r="G457" s="45"/>
      <c r="H457" s="45"/>
      <c r="I457" s="45"/>
      <c r="J457" s="45"/>
      <c r="K457" s="45"/>
      <c r="L457" s="45"/>
      <c r="M457" s="44"/>
      <c r="N457" s="45"/>
      <c r="O457" s="45"/>
      <c r="P457" s="45"/>
      <c r="Q457" s="45"/>
      <c r="R457" s="44">
        <f t="shared" si="199"/>
        <v>385.47589</v>
      </c>
      <c r="S457" s="45"/>
      <c r="T457" s="44">
        <f t="shared" si="200"/>
        <v>385.47589</v>
      </c>
      <c r="U457" s="45"/>
      <c r="V457" s="44">
        <f t="shared" si="201"/>
        <v>385.47589</v>
      </c>
      <c r="W457" s="45">
        <f>V457/$S$8*100</f>
        <v>0.06564607010893841</v>
      </c>
    </row>
    <row r="458" spans="2:23" ht="15" customHeight="1">
      <c r="B458" s="109" t="s">
        <v>89</v>
      </c>
      <c r="C458" s="44">
        <v>42.918819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43"/>
      <c r="N458" s="42"/>
      <c r="O458" s="42"/>
      <c r="P458" s="42"/>
      <c r="Q458" s="42"/>
      <c r="R458" s="44">
        <f t="shared" si="199"/>
        <v>42.918819</v>
      </c>
      <c r="S458" s="42"/>
      <c r="T458" s="44">
        <f t="shared" si="200"/>
        <v>42.918819</v>
      </c>
      <c r="U458" s="42"/>
      <c r="V458" s="44">
        <f t="shared" si="201"/>
        <v>42.918819</v>
      </c>
      <c r="W458" s="45">
        <f>V458/$S$9*100</f>
        <v>0.006908253868253785</v>
      </c>
    </row>
    <row r="459" spans="2:23" ht="15" customHeight="1">
      <c r="B459" s="109" t="s">
        <v>91</v>
      </c>
      <c r="C459" s="44">
        <v>-365.247333</v>
      </c>
      <c r="D459" s="42"/>
      <c r="E459" s="42"/>
      <c r="F459" s="42"/>
      <c r="G459" s="42"/>
      <c r="H459" s="42"/>
      <c r="I459" s="42"/>
      <c r="J459" s="42"/>
      <c r="K459" s="42"/>
      <c r="L459" s="42"/>
      <c r="M459" s="43"/>
      <c r="N459" s="42"/>
      <c r="O459" s="42"/>
      <c r="P459" s="42"/>
      <c r="Q459" s="42"/>
      <c r="R459" s="44">
        <f t="shared" si="199"/>
        <v>-365.247333</v>
      </c>
      <c r="S459" s="42"/>
      <c r="T459" s="44">
        <f t="shared" si="200"/>
        <v>-365.247333</v>
      </c>
      <c r="U459" s="42"/>
      <c r="V459" s="44">
        <f t="shared" si="201"/>
        <v>-365.247333</v>
      </c>
      <c r="W459" s="45">
        <f>V459/$S$10*100</f>
        <v>-0.057828634574033796</v>
      </c>
    </row>
    <row r="460" spans="2:23" ht="15" customHeight="1">
      <c r="B460" s="109" t="s">
        <v>93</v>
      </c>
      <c r="C460" s="44">
        <v>272.724245</v>
      </c>
      <c r="D460" s="42"/>
      <c r="E460" s="42"/>
      <c r="F460" s="42"/>
      <c r="G460" s="42"/>
      <c r="H460" s="42"/>
      <c r="I460" s="42"/>
      <c r="J460" s="42"/>
      <c r="K460" s="42"/>
      <c r="L460" s="42"/>
      <c r="M460" s="43"/>
      <c r="N460" s="42"/>
      <c r="O460" s="42"/>
      <c r="P460" s="42"/>
      <c r="Q460" s="42"/>
      <c r="R460" s="44">
        <f t="shared" si="199"/>
        <v>272.724245</v>
      </c>
      <c r="S460" s="42"/>
      <c r="T460" s="44">
        <f t="shared" si="200"/>
        <v>272.724245</v>
      </c>
      <c r="U460" s="42"/>
      <c r="V460" s="44">
        <f t="shared" si="201"/>
        <v>272.724245</v>
      </c>
      <c r="W460" s="45">
        <f>V460/$S$11*100</f>
        <v>0.040773488943547716</v>
      </c>
    </row>
    <row r="461" spans="2:23" ht="15" customHeight="1">
      <c r="B461" s="109" t="s">
        <v>95</v>
      </c>
      <c r="C461" s="44">
        <v>-28.770799</v>
      </c>
      <c r="D461" s="42"/>
      <c r="E461" s="42"/>
      <c r="F461" s="42"/>
      <c r="G461" s="42"/>
      <c r="H461" s="42"/>
      <c r="I461" s="42"/>
      <c r="J461" s="42"/>
      <c r="K461" s="42"/>
      <c r="L461" s="42"/>
      <c r="M461" s="43"/>
      <c r="N461" s="42"/>
      <c r="O461" s="42"/>
      <c r="P461" s="42"/>
      <c r="Q461" s="42"/>
      <c r="R461" s="44">
        <f t="shared" si="199"/>
        <v>-28.770799</v>
      </c>
      <c r="S461" s="42"/>
      <c r="T461" s="44">
        <f t="shared" si="200"/>
        <v>-28.770799</v>
      </c>
      <c r="U461" s="42"/>
      <c r="V461" s="44">
        <f aca="true" t="shared" si="202" ref="V461:V466">T461+U461</f>
        <v>-28.770799</v>
      </c>
      <c r="W461" s="45">
        <f>V461/$S$12*100</f>
        <v>-0.004037759794628707</v>
      </c>
    </row>
    <row r="462" spans="2:23" ht="15" customHeight="1">
      <c r="B462" s="109" t="s">
        <v>101</v>
      </c>
      <c r="C462" s="44">
        <v>472.676</v>
      </c>
      <c r="D462" s="42"/>
      <c r="E462" s="42"/>
      <c r="F462" s="42"/>
      <c r="G462" s="42"/>
      <c r="H462" s="42"/>
      <c r="I462" s="42"/>
      <c r="J462" s="42"/>
      <c r="K462" s="42"/>
      <c r="L462" s="42"/>
      <c r="M462" s="43"/>
      <c r="N462" s="42"/>
      <c r="O462" s="42"/>
      <c r="P462" s="42"/>
      <c r="Q462" s="42"/>
      <c r="R462" s="44">
        <f t="shared" si="199"/>
        <v>472.676</v>
      </c>
      <c r="S462" s="42"/>
      <c r="T462" s="44">
        <f t="shared" si="200"/>
        <v>472.676</v>
      </c>
      <c r="U462" s="42"/>
      <c r="V462" s="44">
        <f t="shared" si="202"/>
        <v>472.676</v>
      </c>
      <c r="W462" s="45">
        <f>V462/$S$13*100</f>
        <v>0.06284612328623601</v>
      </c>
    </row>
    <row r="463" spans="2:23" ht="15" customHeight="1">
      <c r="B463" s="109" t="s">
        <v>106</v>
      </c>
      <c r="C463" s="44">
        <v>29.139</v>
      </c>
      <c r="D463" s="42"/>
      <c r="E463" s="42"/>
      <c r="F463" s="42"/>
      <c r="G463" s="42"/>
      <c r="H463" s="42"/>
      <c r="I463" s="42"/>
      <c r="J463" s="42"/>
      <c r="K463" s="42"/>
      <c r="L463" s="42"/>
      <c r="M463" s="43"/>
      <c r="N463" s="42"/>
      <c r="O463" s="42"/>
      <c r="P463" s="42"/>
      <c r="Q463" s="42"/>
      <c r="R463" s="44">
        <f t="shared" si="199"/>
        <v>29.139</v>
      </c>
      <c r="S463" s="42"/>
      <c r="T463" s="44">
        <f aca="true" t="shared" si="203" ref="T463:T468">R463+S463</f>
        <v>29.139</v>
      </c>
      <c r="U463" s="42"/>
      <c r="V463" s="44">
        <f t="shared" si="202"/>
        <v>29.139</v>
      </c>
      <c r="W463" s="87">
        <f>V463/$S$14*100</f>
        <v>0.0034215976920214507</v>
      </c>
    </row>
    <row r="464" spans="2:23" ht="15" customHeight="1">
      <c r="B464" s="109" t="s">
        <v>135</v>
      </c>
      <c r="C464" s="44">
        <v>-578.72</v>
      </c>
      <c r="D464" s="42"/>
      <c r="E464" s="42"/>
      <c r="F464" s="42"/>
      <c r="G464" s="42"/>
      <c r="H464" s="42"/>
      <c r="I464" s="42"/>
      <c r="J464" s="42"/>
      <c r="K464" s="42"/>
      <c r="L464" s="42"/>
      <c r="M464" s="43"/>
      <c r="N464" s="42"/>
      <c r="O464" s="42"/>
      <c r="P464" s="42"/>
      <c r="Q464" s="42"/>
      <c r="R464" s="44">
        <f>SUM(C464:O464)</f>
        <v>-578.72</v>
      </c>
      <c r="S464" s="42"/>
      <c r="T464" s="44">
        <f t="shared" si="203"/>
        <v>-578.72</v>
      </c>
      <c r="U464" s="42"/>
      <c r="V464" s="44">
        <f t="shared" si="202"/>
        <v>-578.72</v>
      </c>
      <c r="W464" s="87">
        <f>V464/$S$15*100</f>
        <v>-0.06034250670396991</v>
      </c>
    </row>
    <row r="465" spans="2:23" ht="15" customHeight="1">
      <c r="B465" s="109" t="s">
        <v>143</v>
      </c>
      <c r="C465" s="44">
        <v>-3.768266</v>
      </c>
      <c r="D465" s="44">
        <v>0.032875</v>
      </c>
      <c r="E465" s="42"/>
      <c r="F465" s="42"/>
      <c r="G465" s="42"/>
      <c r="H465" s="42"/>
      <c r="I465" s="42"/>
      <c r="J465" s="42"/>
      <c r="K465" s="42"/>
      <c r="L465" s="42"/>
      <c r="M465" s="43"/>
      <c r="N465" s="42"/>
      <c r="O465" s="42"/>
      <c r="P465" s="42"/>
      <c r="Q465" s="42"/>
      <c r="R465" s="44">
        <f>SUM(C465:O465)</f>
        <v>-3.735391</v>
      </c>
      <c r="S465" s="42"/>
      <c r="T465" s="44">
        <f t="shared" si="203"/>
        <v>-3.735391</v>
      </c>
      <c r="U465" s="42"/>
      <c r="V465" s="44">
        <f t="shared" si="202"/>
        <v>-3.735391</v>
      </c>
      <c r="W465" s="87">
        <f>V465/$S$16*100</f>
        <v>-0.0003511383682526683</v>
      </c>
    </row>
    <row r="466" spans="2:23" ht="15" customHeight="1">
      <c r="B466" s="109" t="s">
        <v>150</v>
      </c>
      <c r="C466" s="44">
        <v>266.618641</v>
      </c>
      <c r="D466" s="44"/>
      <c r="E466" s="42"/>
      <c r="F466" s="42"/>
      <c r="G466" s="42"/>
      <c r="H466" s="42"/>
      <c r="I466" s="42"/>
      <c r="J466" s="42"/>
      <c r="K466" s="42"/>
      <c r="L466" s="42"/>
      <c r="M466" s="43"/>
      <c r="N466" s="42"/>
      <c r="O466" s="42"/>
      <c r="P466" s="42"/>
      <c r="Q466" s="42"/>
      <c r="R466" s="44">
        <f>SUM(C466:O466)</f>
        <v>266.618641</v>
      </c>
      <c r="S466" s="42"/>
      <c r="T466" s="44">
        <f t="shared" si="203"/>
        <v>266.618641</v>
      </c>
      <c r="U466" s="42"/>
      <c r="V466" s="44">
        <f t="shared" si="202"/>
        <v>266.618641</v>
      </c>
      <c r="W466" s="87">
        <f>V466/$S$17*100</f>
        <v>0.024992830390131806</v>
      </c>
    </row>
    <row r="467" spans="2:23" ht="15" customHeight="1">
      <c r="B467" s="109" t="s">
        <v>159</v>
      </c>
      <c r="C467" s="44">
        <v>-17.290308</v>
      </c>
      <c r="D467" s="44"/>
      <c r="E467" s="42"/>
      <c r="F467" s="42"/>
      <c r="G467" s="42"/>
      <c r="H467" s="42"/>
      <c r="I467" s="42"/>
      <c r="J467" s="42"/>
      <c r="K467" s="42"/>
      <c r="L467" s="42"/>
      <c r="M467" s="43"/>
      <c r="N467" s="42"/>
      <c r="O467" s="42"/>
      <c r="P467" s="42"/>
      <c r="Q467" s="42"/>
      <c r="R467" s="44">
        <f>SUM(C467:O467)</f>
        <v>-17.290308</v>
      </c>
      <c r="S467" s="42"/>
      <c r="T467" s="44">
        <f t="shared" si="203"/>
        <v>-17.290308</v>
      </c>
      <c r="U467" s="42"/>
      <c r="V467" s="44">
        <f>T467+U467</f>
        <v>-17.290308</v>
      </c>
      <c r="W467" s="87">
        <f>V467/$S$18*100</f>
        <v>-0.0014540792461595414</v>
      </c>
    </row>
    <row r="468" spans="2:23" ht="15" customHeight="1">
      <c r="B468" s="13" t="s">
        <v>164</v>
      </c>
      <c r="C468" s="44">
        <v>274.63567</v>
      </c>
      <c r="D468" s="44"/>
      <c r="E468" s="42"/>
      <c r="F468" s="42"/>
      <c r="G468" s="42"/>
      <c r="H468" s="42"/>
      <c r="I468" s="42"/>
      <c r="J468" s="42"/>
      <c r="K468" s="42"/>
      <c r="L468" s="42"/>
      <c r="M468" s="43"/>
      <c r="N468" s="42"/>
      <c r="O468" s="42"/>
      <c r="P468" s="42"/>
      <c r="Q468" s="42"/>
      <c r="R468" s="44">
        <f>SUM(C468:O468)</f>
        <v>274.63567</v>
      </c>
      <c r="S468" s="42"/>
      <c r="T468" s="44">
        <f t="shared" si="203"/>
        <v>274.63567</v>
      </c>
      <c r="U468" s="42"/>
      <c r="V468" s="44">
        <f>T468+U468</f>
        <v>274.63567</v>
      </c>
      <c r="W468" s="87">
        <f>V468/$S$19*100</f>
        <v>0.01948069275014419</v>
      </c>
    </row>
    <row r="469" spans="2:23" ht="15" customHeight="1">
      <c r="B469" s="107"/>
      <c r="C469" s="43"/>
      <c r="D469" s="42"/>
      <c r="E469" s="42"/>
      <c r="F469" s="42"/>
      <c r="G469" s="42"/>
      <c r="H469" s="42"/>
      <c r="I469" s="42"/>
      <c r="J469" s="42"/>
      <c r="K469" s="42"/>
      <c r="L469" s="42"/>
      <c r="M469" s="43"/>
      <c r="N469" s="42"/>
      <c r="O469" s="42"/>
      <c r="P469" s="42"/>
      <c r="Q469" s="42"/>
      <c r="R469" s="44"/>
      <c r="S469" s="42"/>
      <c r="T469" s="44"/>
      <c r="U469" s="42"/>
      <c r="V469" s="44"/>
      <c r="W469" s="45"/>
    </row>
    <row r="470" spans="1:23" ht="15" customHeight="1">
      <c r="A470" s="75" t="s">
        <v>73</v>
      </c>
      <c r="B470" s="13" t="s">
        <v>17</v>
      </c>
      <c r="C470" s="43"/>
      <c r="D470" s="42"/>
      <c r="E470" s="42"/>
      <c r="F470" s="42"/>
      <c r="G470" s="42"/>
      <c r="H470" s="42"/>
      <c r="I470" s="42"/>
      <c r="J470" s="42"/>
      <c r="K470" s="42"/>
      <c r="L470" s="42"/>
      <c r="M470" s="43"/>
      <c r="N470" s="42"/>
      <c r="O470" s="42"/>
      <c r="P470" s="42"/>
      <c r="Q470" s="42"/>
      <c r="R470" s="44">
        <f aca="true" t="shared" si="204" ref="R470:R483">SUM(C470:O470)</f>
        <v>0</v>
      </c>
      <c r="S470" s="42"/>
      <c r="T470" s="44"/>
      <c r="U470" s="42"/>
      <c r="V470" s="44"/>
      <c r="W470" s="20">
        <f>V470/$S$1*100</f>
        <v>0</v>
      </c>
    </row>
    <row r="471" spans="1:23" ht="15" customHeight="1">
      <c r="A471" s="75"/>
      <c r="B471" s="13" t="s">
        <v>18</v>
      </c>
      <c r="C471" s="43"/>
      <c r="D471" s="42"/>
      <c r="E471" s="42"/>
      <c r="F471" s="42"/>
      <c r="G471" s="42"/>
      <c r="H471" s="42"/>
      <c r="I471" s="42"/>
      <c r="J471" s="42"/>
      <c r="K471" s="42"/>
      <c r="L471" s="42"/>
      <c r="M471" s="43"/>
      <c r="N471" s="42"/>
      <c r="O471" s="42"/>
      <c r="P471" s="42"/>
      <c r="Q471" s="42"/>
      <c r="R471" s="44">
        <f t="shared" si="204"/>
        <v>0</v>
      </c>
      <c r="S471" s="42"/>
      <c r="T471" s="44">
        <f>R471+S471</f>
        <v>0</v>
      </c>
      <c r="U471" s="42"/>
      <c r="V471" s="44"/>
      <c r="W471" s="45">
        <f>V471/$S$5*100</f>
        <v>0</v>
      </c>
    </row>
    <row r="472" spans="1:23" ht="15" customHeight="1">
      <c r="A472" s="71"/>
      <c r="B472" s="13" t="s">
        <v>68</v>
      </c>
      <c r="C472" s="43"/>
      <c r="D472" s="42"/>
      <c r="E472" s="42"/>
      <c r="F472" s="42"/>
      <c r="G472" s="42"/>
      <c r="H472" s="42"/>
      <c r="I472" s="42"/>
      <c r="J472" s="42"/>
      <c r="K472" s="42"/>
      <c r="L472" s="42"/>
      <c r="M472" s="43"/>
      <c r="N472" s="42"/>
      <c r="O472" s="42"/>
      <c r="P472" s="42"/>
      <c r="Q472" s="42"/>
      <c r="R472" s="44">
        <f t="shared" si="204"/>
        <v>0</v>
      </c>
      <c r="S472" s="42"/>
      <c r="T472" s="44">
        <f>R472+S472</f>
        <v>0</v>
      </c>
      <c r="U472" s="42"/>
      <c r="V472" s="44">
        <f aca="true" t="shared" si="205" ref="V472:V477">T472+U472</f>
        <v>0</v>
      </c>
      <c r="W472" s="45">
        <f>V472/$S$5*100</f>
        <v>0</v>
      </c>
    </row>
    <row r="473" spans="2:23" ht="15" customHeight="1">
      <c r="B473" s="13" t="s">
        <v>69</v>
      </c>
      <c r="C473" s="43"/>
      <c r="D473" s="42"/>
      <c r="E473" s="42"/>
      <c r="F473" s="42"/>
      <c r="G473" s="42"/>
      <c r="H473" s="42"/>
      <c r="I473" s="42"/>
      <c r="J473" s="42"/>
      <c r="K473" s="42"/>
      <c r="L473" s="42"/>
      <c r="M473" s="43"/>
      <c r="N473" s="42"/>
      <c r="O473" s="42"/>
      <c r="P473" s="42"/>
      <c r="Q473" s="42"/>
      <c r="R473" s="44">
        <f t="shared" si="204"/>
        <v>0</v>
      </c>
      <c r="S473" s="42"/>
      <c r="T473" s="44">
        <f>R473+S473</f>
        <v>0</v>
      </c>
      <c r="U473" s="42"/>
      <c r="V473" s="44">
        <f t="shared" si="205"/>
        <v>0</v>
      </c>
      <c r="W473" s="45">
        <f>V473/$S$5*100</f>
        <v>0</v>
      </c>
    </row>
    <row r="474" spans="2:23" ht="15" customHeight="1">
      <c r="B474" s="13" t="s">
        <v>75</v>
      </c>
      <c r="C474" s="44">
        <v>6.6</v>
      </c>
      <c r="D474" s="45">
        <v>3.7</v>
      </c>
      <c r="E474" s="45"/>
      <c r="F474" s="45">
        <v>14.95</v>
      </c>
      <c r="G474" s="42"/>
      <c r="H474" s="42"/>
      <c r="I474" s="42"/>
      <c r="J474" s="42"/>
      <c r="K474" s="42"/>
      <c r="L474" s="42"/>
      <c r="M474" s="43"/>
      <c r="N474" s="42"/>
      <c r="O474" s="42"/>
      <c r="P474" s="42"/>
      <c r="Q474" s="42"/>
      <c r="R474" s="44">
        <f t="shared" si="204"/>
        <v>25.25</v>
      </c>
      <c r="S474" s="42"/>
      <c r="T474" s="44">
        <f>R474+S474</f>
        <v>25.25</v>
      </c>
      <c r="U474" s="42"/>
      <c r="V474" s="44">
        <f t="shared" si="205"/>
        <v>25.25</v>
      </c>
      <c r="W474" s="45">
        <f>V474/$S$5*100</f>
        <v>0.004677358583536512</v>
      </c>
    </row>
    <row r="475" spans="2:23" ht="15" customHeight="1">
      <c r="B475" s="13" t="s">
        <v>82</v>
      </c>
      <c r="C475" s="44">
        <v>1.861288</v>
      </c>
      <c r="D475" s="45">
        <v>3.968</v>
      </c>
      <c r="E475" s="45">
        <v>0</v>
      </c>
      <c r="F475" s="45">
        <v>9.454609</v>
      </c>
      <c r="G475" s="42"/>
      <c r="H475" s="42"/>
      <c r="I475" s="42"/>
      <c r="J475" s="42"/>
      <c r="K475" s="42"/>
      <c r="L475" s="42"/>
      <c r="M475" s="43"/>
      <c r="N475" s="42"/>
      <c r="O475" s="42"/>
      <c r="P475" s="42"/>
      <c r="Q475" s="42"/>
      <c r="R475" s="44">
        <f t="shared" si="204"/>
        <v>15.283897</v>
      </c>
      <c r="S475" s="42"/>
      <c r="T475" s="44">
        <f>R475+S475</f>
        <v>15.283897</v>
      </c>
      <c r="U475" s="42"/>
      <c r="V475" s="44">
        <f t="shared" si="205"/>
        <v>15.283897</v>
      </c>
      <c r="W475" s="45">
        <f>V475/$S$6*100</f>
        <v>0.0028788958783517024</v>
      </c>
    </row>
    <row r="476" spans="2:23" ht="15" customHeight="1">
      <c r="B476" s="13" t="s">
        <v>84</v>
      </c>
      <c r="C476" s="44">
        <v>6.270438</v>
      </c>
      <c r="D476" s="45">
        <v>3.102685</v>
      </c>
      <c r="E476" s="45">
        <v>0</v>
      </c>
      <c r="F476" s="45">
        <v>6.01855</v>
      </c>
      <c r="G476" s="42"/>
      <c r="H476" s="42"/>
      <c r="I476" s="42"/>
      <c r="J476" s="42"/>
      <c r="K476" s="42"/>
      <c r="L476" s="42"/>
      <c r="M476" s="43"/>
      <c r="N476" s="42"/>
      <c r="O476" s="42"/>
      <c r="P476" s="42"/>
      <c r="Q476" s="42"/>
      <c r="R476" s="44">
        <f t="shared" si="204"/>
        <v>15.391673</v>
      </c>
      <c r="S476" s="42"/>
      <c r="T476" s="44">
        <f aca="true" t="shared" si="206" ref="T476:T481">R476+S476</f>
        <v>15.391673</v>
      </c>
      <c r="U476" s="42"/>
      <c r="V476" s="44">
        <f t="shared" si="205"/>
        <v>15.391673</v>
      </c>
      <c r="W476" s="45">
        <f>V476/$S$7*100</f>
        <v>0.0028485358100131344</v>
      </c>
    </row>
    <row r="477" spans="2:23" ht="15" customHeight="1">
      <c r="B477" s="13" t="s">
        <v>85</v>
      </c>
      <c r="C477" s="44">
        <v>1.127559</v>
      </c>
      <c r="D477" s="45">
        <v>0</v>
      </c>
      <c r="E477" s="45"/>
      <c r="F477" s="45">
        <v>1.807394</v>
      </c>
      <c r="G477" s="42"/>
      <c r="H477" s="42"/>
      <c r="I477" s="42"/>
      <c r="J477" s="42"/>
      <c r="K477" s="42"/>
      <c r="L477" s="42"/>
      <c r="M477" s="43"/>
      <c r="N477" s="42"/>
      <c r="O477" s="42"/>
      <c r="P477" s="42"/>
      <c r="Q477" s="42"/>
      <c r="R477" s="44">
        <f t="shared" si="204"/>
        <v>2.934953</v>
      </c>
      <c r="S477" s="42"/>
      <c r="T477" s="44">
        <f t="shared" si="206"/>
        <v>2.934953</v>
      </c>
      <c r="U477" s="45">
        <f aca="true" t="shared" si="207" ref="U477:U482">-T477</f>
        <v>-2.934953</v>
      </c>
      <c r="V477" s="44">
        <f t="shared" si="205"/>
        <v>0</v>
      </c>
      <c r="W477" s="45">
        <f>V477/$S$7*100</f>
        <v>0</v>
      </c>
    </row>
    <row r="478" spans="2:31" ht="15" customHeight="1">
      <c r="B478" s="109" t="s">
        <v>89</v>
      </c>
      <c r="C478" s="44">
        <v>4.68033</v>
      </c>
      <c r="D478" s="45"/>
      <c r="E478" s="45"/>
      <c r="F478" s="45"/>
      <c r="G478" s="42"/>
      <c r="H478" s="42"/>
      <c r="I478" s="42"/>
      <c r="J478" s="42"/>
      <c r="K478" s="42"/>
      <c r="L478" s="42"/>
      <c r="M478" s="43"/>
      <c r="N478" s="42"/>
      <c r="O478" s="42"/>
      <c r="P478" s="42"/>
      <c r="Q478" s="42"/>
      <c r="R478" s="44">
        <f t="shared" si="204"/>
        <v>4.68033</v>
      </c>
      <c r="S478" s="42"/>
      <c r="T478" s="44">
        <f t="shared" si="206"/>
        <v>4.68033</v>
      </c>
      <c r="U478" s="45">
        <f t="shared" si="207"/>
        <v>-4.68033</v>
      </c>
      <c r="V478" s="43"/>
      <c r="W478" s="51"/>
      <c r="X478" s="9"/>
      <c r="Y478" s="9"/>
      <c r="Z478" s="9"/>
      <c r="AA478" s="9"/>
      <c r="AB478" s="9"/>
      <c r="AC478" s="9"/>
      <c r="AD478" s="9"/>
      <c r="AE478" s="9"/>
    </row>
    <row r="479" spans="2:23" ht="15" customHeight="1">
      <c r="B479" s="109" t="s">
        <v>91</v>
      </c>
      <c r="C479" s="44">
        <v>6.60476</v>
      </c>
      <c r="D479" s="45"/>
      <c r="E479" s="45"/>
      <c r="F479" s="45"/>
      <c r="G479" s="42"/>
      <c r="H479" s="42"/>
      <c r="I479" s="42"/>
      <c r="J479" s="42"/>
      <c r="K479" s="42"/>
      <c r="L479" s="42"/>
      <c r="M479" s="43"/>
      <c r="N479" s="42"/>
      <c r="O479" s="42"/>
      <c r="P479" s="42"/>
      <c r="Q479" s="42"/>
      <c r="R479" s="44">
        <f t="shared" si="204"/>
        <v>6.60476</v>
      </c>
      <c r="S479" s="42"/>
      <c r="T479" s="44">
        <f t="shared" si="206"/>
        <v>6.60476</v>
      </c>
      <c r="U479" s="45">
        <f t="shared" si="207"/>
        <v>-6.60476</v>
      </c>
      <c r="V479" s="43"/>
      <c r="W479" s="51"/>
    </row>
    <row r="480" spans="2:23" ht="15" customHeight="1">
      <c r="B480" s="109" t="s">
        <v>93</v>
      </c>
      <c r="C480" s="44">
        <v>118.531727</v>
      </c>
      <c r="D480" s="45"/>
      <c r="E480" s="45"/>
      <c r="F480" s="45"/>
      <c r="G480" s="42"/>
      <c r="H480" s="42"/>
      <c r="I480" s="42"/>
      <c r="J480" s="42"/>
      <c r="K480" s="42"/>
      <c r="L480" s="42"/>
      <c r="M480" s="43"/>
      <c r="N480" s="42"/>
      <c r="O480" s="42"/>
      <c r="P480" s="42"/>
      <c r="Q480" s="42"/>
      <c r="R480" s="44">
        <f t="shared" si="204"/>
        <v>118.531727</v>
      </c>
      <c r="S480" s="42"/>
      <c r="T480" s="44">
        <f t="shared" si="206"/>
        <v>118.531727</v>
      </c>
      <c r="U480" s="45">
        <f t="shared" si="207"/>
        <v>-118.531727</v>
      </c>
      <c r="V480" s="43"/>
      <c r="W480" s="51"/>
    </row>
    <row r="481" spans="2:23" ht="15" customHeight="1">
      <c r="B481" s="109" t="s">
        <v>95</v>
      </c>
      <c r="C481" s="44">
        <v>27.983293</v>
      </c>
      <c r="D481" s="45"/>
      <c r="E481" s="45"/>
      <c r="F481" s="45"/>
      <c r="G481" s="42"/>
      <c r="H481" s="42"/>
      <c r="I481" s="42"/>
      <c r="J481" s="42"/>
      <c r="K481" s="42"/>
      <c r="L481" s="42"/>
      <c r="M481" s="43"/>
      <c r="N481" s="42"/>
      <c r="O481" s="42"/>
      <c r="P481" s="42"/>
      <c r="Q481" s="42"/>
      <c r="R481" s="44">
        <f t="shared" si="204"/>
        <v>27.983293</v>
      </c>
      <c r="S481" s="42"/>
      <c r="T481" s="44">
        <f t="shared" si="206"/>
        <v>27.983293</v>
      </c>
      <c r="U481" s="45">
        <f t="shared" si="207"/>
        <v>-27.983293</v>
      </c>
      <c r="V481" s="43"/>
      <c r="W481" s="51"/>
    </row>
    <row r="482" spans="2:23" ht="15" customHeight="1">
      <c r="B482" s="109" t="s">
        <v>101</v>
      </c>
      <c r="C482" s="44">
        <v>39.491</v>
      </c>
      <c r="D482" s="45"/>
      <c r="E482" s="45"/>
      <c r="F482" s="45"/>
      <c r="G482" s="42"/>
      <c r="H482" s="42"/>
      <c r="I482" s="42"/>
      <c r="J482" s="42"/>
      <c r="K482" s="42"/>
      <c r="L482" s="42"/>
      <c r="M482" s="43"/>
      <c r="N482" s="42"/>
      <c r="O482" s="42"/>
      <c r="P482" s="42"/>
      <c r="Q482" s="42"/>
      <c r="R482" s="44">
        <f t="shared" si="204"/>
        <v>39.491</v>
      </c>
      <c r="S482" s="42"/>
      <c r="T482" s="44">
        <f aca="true" t="shared" si="208" ref="T482:T487">R482+S482</f>
        <v>39.491</v>
      </c>
      <c r="U482" s="45">
        <f t="shared" si="207"/>
        <v>-39.491</v>
      </c>
      <c r="V482" s="43"/>
      <c r="W482" s="51"/>
    </row>
    <row r="483" spans="2:23" ht="15" customHeight="1">
      <c r="B483" s="109" t="s">
        <v>106</v>
      </c>
      <c r="C483" s="44">
        <v>218.737</v>
      </c>
      <c r="D483" s="45"/>
      <c r="E483" s="45"/>
      <c r="F483" s="45"/>
      <c r="G483" s="42"/>
      <c r="H483" s="42"/>
      <c r="I483" s="42"/>
      <c r="J483" s="42"/>
      <c r="K483" s="42"/>
      <c r="L483" s="42"/>
      <c r="M483" s="43"/>
      <c r="N483" s="42"/>
      <c r="O483" s="42"/>
      <c r="P483" s="42"/>
      <c r="Q483" s="42"/>
      <c r="R483" s="44">
        <f t="shared" si="204"/>
        <v>218.737</v>
      </c>
      <c r="S483" s="42"/>
      <c r="T483" s="44">
        <f t="shared" si="208"/>
        <v>218.737</v>
      </c>
      <c r="U483" s="45">
        <f aca="true" t="shared" si="209" ref="U483:U488">-T483</f>
        <v>-218.737</v>
      </c>
      <c r="V483" s="43"/>
      <c r="W483" s="51"/>
    </row>
    <row r="484" spans="2:23" ht="15" customHeight="1">
      <c r="B484" s="109" t="s">
        <v>135</v>
      </c>
      <c r="C484" s="44">
        <v>2363.285</v>
      </c>
      <c r="D484" s="45"/>
      <c r="E484" s="45"/>
      <c r="F484" s="45"/>
      <c r="G484" s="42"/>
      <c r="H484" s="42"/>
      <c r="I484" s="42"/>
      <c r="J484" s="42"/>
      <c r="K484" s="42"/>
      <c r="L484" s="42"/>
      <c r="M484" s="43"/>
      <c r="N484" s="42"/>
      <c r="O484" s="42"/>
      <c r="P484" s="42"/>
      <c r="Q484" s="42"/>
      <c r="R484" s="44">
        <f>SUM(C484:O484)</f>
        <v>2363.285</v>
      </c>
      <c r="S484" s="42"/>
      <c r="T484" s="44">
        <f t="shared" si="208"/>
        <v>2363.285</v>
      </c>
      <c r="U484" s="45">
        <f t="shared" si="209"/>
        <v>-2363.285</v>
      </c>
      <c r="V484" s="43"/>
      <c r="W484" s="51"/>
    </row>
    <row r="485" spans="2:23" ht="15" customHeight="1">
      <c r="B485" s="109" t="s">
        <v>143</v>
      </c>
      <c r="C485" s="44">
        <v>3854.911421</v>
      </c>
      <c r="D485" s="45"/>
      <c r="E485" s="45"/>
      <c r="F485" s="45"/>
      <c r="G485" s="42"/>
      <c r="H485" s="42"/>
      <c r="I485" s="42"/>
      <c r="J485" s="42"/>
      <c r="K485" s="42"/>
      <c r="L485" s="42"/>
      <c r="M485" s="43"/>
      <c r="N485" s="42"/>
      <c r="O485" s="42"/>
      <c r="P485" s="42"/>
      <c r="Q485" s="42"/>
      <c r="R485" s="44">
        <f>SUM(C485:O485)</f>
        <v>3854.911421</v>
      </c>
      <c r="S485" s="42"/>
      <c r="T485" s="44">
        <f t="shared" si="208"/>
        <v>3854.911421</v>
      </c>
      <c r="U485" s="45">
        <f t="shared" si="209"/>
        <v>-3854.911421</v>
      </c>
      <c r="V485" s="43"/>
      <c r="W485" s="51"/>
    </row>
    <row r="486" spans="2:23" ht="15" customHeight="1">
      <c r="B486" s="109" t="s">
        <v>150</v>
      </c>
      <c r="C486" s="44">
        <v>720.980733</v>
      </c>
      <c r="D486" s="45"/>
      <c r="E486" s="45"/>
      <c r="F486" s="45"/>
      <c r="G486" s="42"/>
      <c r="H486" s="42"/>
      <c r="I486" s="42"/>
      <c r="J486" s="42"/>
      <c r="K486" s="42"/>
      <c r="L486" s="42"/>
      <c r="M486" s="43"/>
      <c r="N486" s="42"/>
      <c r="O486" s="42"/>
      <c r="P486" s="42"/>
      <c r="Q486" s="87">
        <v>3061.45</v>
      </c>
      <c r="R486" s="44">
        <f>SUM(C486:Q486)</f>
        <v>3782.4307329999997</v>
      </c>
      <c r="S486" s="42"/>
      <c r="T486" s="44">
        <f t="shared" si="208"/>
        <v>3782.4307329999997</v>
      </c>
      <c r="U486" s="45">
        <f t="shared" si="209"/>
        <v>-3782.4307329999997</v>
      </c>
      <c r="V486" s="43"/>
      <c r="W486" s="51"/>
    </row>
    <row r="487" spans="2:23" ht="15" customHeight="1">
      <c r="B487" s="109" t="s">
        <v>159</v>
      </c>
      <c r="C487" s="44">
        <v>1770.12307</v>
      </c>
      <c r="D487" s="45"/>
      <c r="E487" s="45"/>
      <c r="F487" s="45"/>
      <c r="G487" s="42"/>
      <c r="H487" s="42"/>
      <c r="I487" s="42"/>
      <c r="J487" s="42"/>
      <c r="K487" s="42"/>
      <c r="L487" s="42"/>
      <c r="M487" s="43"/>
      <c r="N487" s="42"/>
      <c r="O487" s="42"/>
      <c r="P487" s="42"/>
      <c r="Q487" s="87">
        <v>1061.115</v>
      </c>
      <c r="R487" s="44">
        <f>SUM(C487:Q487)</f>
        <v>2831.2380700000003</v>
      </c>
      <c r="S487" s="42"/>
      <c r="T487" s="44">
        <f t="shared" si="208"/>
        <v>2831.2380700000003</v>
      </c>
      <c r="U487" s="45">
        <f t="shared" si="209"/>
        <v>-2831.2380700000003</v>
      </c>
      <c r="V487" s="43"/>
      <c r="W487" s="51"/>
    </row>
    <row r="488" spans="2:23" ht="15" customHeight="1">
      <c r="B488" s="13" t="s">
        <v>164</v>
      </c>
      <c r="C488" s="44">
        <v>5877.371462</v>
      </c>
      <c r="D488" s="45"/>
      <c r="E488" s="45"/>
      <c r="F488" s="45"/>
      <c r="G488" s="42"/>
      <c r="H488" s="42"/>
      <c r="I488" s="42"/>
      <c r="J488" s="42"/>
      <c r="K488" s="42"/>
      <c r="L488" s="42"/>
      <c r="M488" s="43"/>
      <c r="N488" s="42"/>
      <c r="O488" s="42"/>
      <c r="P488" s="42"/>
      <c r="Q488" s="87">
        <v>13.439</v>
      </c>
      <c r="R488" s="44">
        <f>SUM(C488:Q488)</f>
        <v>5890.810462</v>
      </c>
      <c r="S488" s="42"/>
      <c r="T488" s="44">
        <f>R488+S488</f>
        <v>5890.810462</v>
      </c>
      <c r="U488" s="45">
        <f t="shared" si="209"/>
        <v>-5890.810462</v>
      </c>
      <c r="V488" s="43"/>
      <c r="W488" s="51"/>
    </row>
    <row r="489" spans="2:23" ht="15" customHeight="1">
      <c r="B489" s="109"/>
      <c r="C489" s="44"/>
      <c r="D489" s="45"/>
      <c r="E489" s="45"/>
      <c r="F489" s="45"/>
      <c r="G489" s="42"/>
      <c r="H489" s="42"/>
      <c r="I489" s="42"/>
      <c r="J489" s="42"/>
      <c r="K489" s="42"/>
      <c r="L489" s="42"/>
      <c r="M489" s="43"/>
      <c r="N489" s="42"/>
      <c r="O489" s="42"/>
      <c r="P489" s="42"/>
      <c r="Q489" s="42"/>
      <c r="R489" s="44"/>
      <c r="S489" s="42"/>
      <c r="T489" s="44"/>
      <c r="U489" s="42"/>
      <c r="V489" s="43"/>
      <c r="W489" s="51"/>
    </row>
    <row r="490" spans="1:23" ht="15" customHeight="1">
      <c r="A490" s="75" t="s">
        <v>137</v>
      </c>
      <c r="B490" s="109" t="s">
        <v>93</v>
      </c>
      <c r="C490" s="44">
        <v>1524.894962</v>
      </c>
      <c r="D490" s="45"/>
      <c r="E490" s="45"/>
      <c r="F490" s="45"/>
      <c r="G490" s="42"/>
      <c r="H490" s="42"/>
      <c r="I490" s="42"/>
      <c r="J490" s="42"/>
      <c r="K490" s="42"/>
      <c r="L490" s="42"/>
      <c r="M490" s="43"/>
      <c r="N490" s="42"/>
      <c r="O490" s="42"/>
      <c r="P490" s="42"/>
      <c r="Q490" s="42"/>
      <c r="R490" s="44">
        <f aca="true" t="shared" si="210" ref="R490:R495">SUM(C490:O490)</f>
        <v>1524.894962</v>
      </c>
      <c r="S490" s="42"/>
      <c r="T490" s="44">
        <f aca="true" t="shared" si="211" ref="T490:T502">R490+S490</f>
        <v>1524.894962</v>
      </c>
      <c r="U490" s="42"/>
      <c r="V490" s="44">
        <f aca="true" t="shared" si="212" ref="V490:V502">T490+U490</f>
        <v>1524.894962</v>
      </c>
      <c r="W490" s="45">
        <f>V490/$S$11*100</f>
        <v>0.22797858647726243</v>
      </c>
    </row>
    <row r="491" spans="1:23" ht="15" customHeight="1">
      <c r="A491" s="76"/>
      <c r="B491" s="109" t="s">
        <v>95</v>
      </c>
      <c r="C491" s="44">
        <v>-139.257034</v>
      </c>
      <c r="D491" s="45"/>
      <c r="E491" s="45"/>
      <c r="F491" s="45"/>
      <c r="G491" s="42"/>
      <c r="H491" s="42"/>
      <c r="I491" s="42"/>
      <c r="J491" s="42"/>
      <c r="K491" s="42"/>
      <c r="L491" s="42"/>
      <c r="M491" s="43"/>
      <c r="N491" s="42"/>
      <c r="O491" s="42"/>
      <c r="P491" s="42"/>
      <c r="Q491" s="42"/>
      <c r="R491" s="44">
        <f t="shared" si="210"/>
        <v>-139.257034</v>
      </c>
      <c r="S491" s="42"/>
      <c r="T491" s="44">
        <f t="shared" si="211"/>
        <v>-139.257034</v>
      </c>
      <c r="U491" s="42"/>
      <c r="V491" s="44">
        <f t="shared" si="212"/>
        <v>-139.257034</v>
      </c>
      <c r="W491" s="45">
        <f>V491/$S$12*100</f>
        <v>-0.019543650942903702</v>
      </c>
    </row>
    <row r="492" spans="2:23" ht="15" customHeight="1">
      <c r="B492" s="109" t="s">
        <v>101</v>
      </c>
      <c r="C492" s="44"/>
      <c r="D492" s="45"/>
      <c r="E492" s="45"/>
      <c r="F492" s="45"/>
      <c r="G492" s="42"/>
      <c r="H492" s="42"/>
      <c r="I492" s="42"/>
      <c r="J492" s="42"/>
      <c r="K492" s="42"/>
      <c r="L492" s="42"/>
      <c r="M492" s="43"/>
      <c r="N492" s="42"/>
      <c r="O492" s="42"/>
      <c r="P492" s="42"/>
      <c r="Q492" s="42"/>
      <c r="R492" s="44">
        <f t="shared" si="210"/>
        <v>0</v>
      </c>
      <c r="S492" s="42"/>
      <c r="T492" s="44">
        <f t="shared" si="211"/>
        <v>0</v>
      </c>
      <c r="U492" s="42"/>
      <c r="V492" s="44">
        <f t="shared" si="212"/>
        <v>0</v>
      </c>
      <c r="W492" s="45">
        <f>V492/$S$13*100</f>
        <v>0</v>
      </c>
    </row>
    <row r="493" spans="2:23" ht="15" customHeight="1">
      <c r="B493" s="109" t="s">
        <v>106</v>
      </c>
      <c r="C493" s="44">
        <v>-153.451</v>
      </c>
      <c r="D493" s="44">
        <v>13.824</v>
      </c>
      <c r="E493" s="44"/>
      <c r="F493" s="44"/>
      <c r="G493" s="44"/>
      <c r="H493" s="42"/>
      <c r="I493" s="42"/>
      <c r="J493" s="42"/>
      <c r="K493" s="42"/>
      <c r="L493" s="87">
        <v>2.935</v>
      </c>
      <c r="M493" s="43"/>
      <c r="N493" s="42"/>
      <c r="O493" s="42"/>
      <c r="P493" s="42"/>
      <c r="Q493" s="42"/>
      <c r="R493" s="44">
        <f t="shared" si="210"/>
        <v>-136.69199999999998</v>
      </c>
      <c r="S493" s="42"/>
      <c r="T493" s="44">
        <f aca="true" t="shared" si="213" ref="T493:T498">R493+S493</f>
        <v>-136.69199999999998</v>
      </c>
      <c r="U493" s="42"/>
      <c r="V493" s="44">
        <f aca="true" t="shared" si="214" ref="V493:V498">T493+U493</f>
        <v>-136.69199999999998</v>
      </c>
      <c r="W493" s="87">
        <f>V493/$S$14*100</f>
        <v>-0.01605082644283593</v>
      </c>
    </row>
    <row r="494" spans="2:23" ht="15" customHeight="1">
      <c r="B494" s="109" t="s">
        <v>135</v>
      </c>
      <c r="C494" s="44">
        <v>2625.8079999999995</v>
      </c>
      <c r="D494" s="44">
        <v>804.921952</v>
      </c>
      <c r="E494" s="44">
        <v>0</v>
      </c>
      <c r="F494" s="44">
        <v>304.804384</v>
      </c>
      <c r="G494" s="44">
        <v>0</v>
      </c>
      <c r="H494" s="42"/>
      <c r="I494" s="42"/>
      <c r="J494" s="42"/>
      <c r="K494" s="42"/>
      <c r="L494" s="87">
        <v>134.712</v>
      </c>
      <c r="M494" s="43"/>
      <c r="N494" s="42"/>
      <c r="O494" s="42"/>
      <c r="P494" s="42"/>
      <c r="Q494" s="42"/>
      <c r="R494" s="44">
        <f t="shared" si="210"/>
        <v>3870.2463359999997</v>
      </c>
      <c r="S494" s="42"/>
      <c r="T494" s="44">
        <f t="shared" si="213"/>
        <v>3870.2463359999997</v>
      </c>
      <c r="U494" s="42"/>
      <c r="V494" s="44">
        <f t="shared" si="214"/>
        <v>3870.2463359999997</v>
      </c>
      <c r="W494" s="87">
        <f>V494/$S$15*100</f>
        <v>0.40354638767641515</v>
      </c>
    </row>
    <row r="495" spans="2:23" ht="15" customHeight="1">
      <c r="B495" s="109" t="s">
        <v>143</v>
      </c>
      <c r="C495" s="44">
        <v>119.317314</v>
      </c>
      <c r="D495" s="44">
        <v>104.850758</v>
      </c>
      <c r="E495" s="44"/>
      <c r="F495" s="44">
        <v>57.432494</v>
      </c>
      <c r="G495" s="44"/>
      <c r="H495" s="42"/>
      <c r="I495" s="42"/>
      <c r="J495" s="42"/>
      <c r="K495" s="42"/>
      <c r="L495" s="87">
        <v>25.197978</v>
      </c>
      <c r="M495" s="43"/>
      <c r="N495" s="42"/>
      <c r="O495" s="42"/>
      <c r="P495" s="42"/>
      <c r="Q495" s="42"/>
      <c r="R495" s="44">
        <f t="shared" si="210"/>
        <v>306.798544</v>
      </c>
      <c r="S495" s="42"/>
      <c r="T495" s="44">
        <f t="shared" si="213"/>
        <v>306.798544</v>
      </c>
      <c r="U495" s="42"/>
      <c r="V495" s="44">
        <f t="shared" si="214"/>
        <v>306.798544</v>
      </c>
      <c r="W495" s="87">
        <f>V495/$S$16*100</f>
        <v>0.02884001704840389</v>
      </c>
    </row>
    <row r="496" spans="2:23" ht="15" customHeight="1">
      <c r="B496" s="109" t="s">
        <v>150</v>
      </c>
      <c r="C496" s="44">
        <v>-4.466317</v>
      </c>
      <c r="D496" s="44">
        <v>46.215137</v>
      </c>
      <c r="E496" s="44"/>
      <c r="F496" s="44">
        <v>1219.564958</v>
      </c>
      <c r="G496" s="44"/>
      <c r="H496" s="42"/>
      <c r="I496" s="42"/>
      <c r="J496" s="42"/>
      <c r="K496" s="42"/>
      <c r="L496" s="87">
        <v>-14.271326</v>
      </c>
      <c r="M496" s="43"/>
      <c r="N496" s="42"/>
      <c r="O496" s="42"/>
      <c r="P496" s="42"/>
      <c r="Q496" s="42"/>
      <c r="R496" s="44">
        <f>SUM(C496:O496)</f>
        <v>1247.042452</v>
      </c>
      <c r="S496" s="42"/>
      <c r="T496" s="44">
        <f t="shared" si="213"/>
        <v>1247.042452</v>
      </c>
      <c r="U496" s="42"/>
      <c r="V496" s="44">
        <f t="shared" si="214"/>
        <v>1247.042452</v>
      </c>
      <c r="W496" s="87">
        <f>V496/$S$17*100</f>
        <v>0.11689775469274138</v>
      </c>
    </row>
    <row r="497" spans="2:23" ht="15" customHeight="1">
      <c r="B497" s="109" t="s">
        <v>159</v>
      </c>
      <c r="C497" s="44">
        <v>101.343663</v>
      </c>
      <c r="D497" s="44">
        <v>102.82</v>
      </c>
      <c r="E497" s="44"/>
      <c r="F497" s="44">
        <v>14.940248</v>
      </c>
      <c r="G497" s="44"/>
      <c r="H497" s="42"/>
      <c r="I497" s="42"/>
      <c r="J497" s="42"/>
      <c r="K497" s="42"/>
      <c r="L497" s="87">
        <v>38.766792</v>
      </c>
      <c r="M497" s="43"/>
      <c r="N497" s="42"/>
      <c r="O497" s="42"/>
      <c r="P497" s="42"/>
      <c r="Q497" s="42"/>
      <c r="R497" s="44">
        <f>SUM(C497:O497)</f>
        <v>257.870703</v>
      </c>
      <c r="S497" s="42"/>
      <c r="T497" s="44">
        <f t="shared" si="213"/>
        <v>257.870703</v>
      </c>
      <c r="U497" s="42"/>
      <c r="V497" s="44">
        <f t="shared" si="214"/>
        <v>257.870703</v>
      </c>
      <c r="W497" s="87">
        <f>V497/$S$18*100</f>
        <v>0.021686394332875447</v>
      </c>
    </row>
    <row r="498" spans="2:23" ht="15" customHeight="1">
      <c r="B498" s="13" t="s">
        <v>164</v>
      </c>
      <c r="C498" s="44">
        <v>1236.271776</v>
      </c>
      <c r="D498" s="44">
        <v>95.432379</v>
      </c>
      <c r="E498" s="44">
        <v>41.618521</v>
      </c>
      <c r="F498" s="44">
        <v>32.977362</v>
      </c>
      <c r="G498" s="44"/>
      <c r="H498" s="42"/>
      <c r="I498" s="42"/>
      <c r="J498" s="42"/>
      <c r="K498" s="42"/>
      <c r="L498" s="87">
        <v>29.42727500000001</v>
      </c>
      <c r="M498" s="43"/>
      <c r="N498" s="42"/>
      <c r="O498" s="42"/>
      <c r="P498" s="42"/>
      <c r="Q498" s="42"/>
      <c r="R498" s="44">
        <f>SUM(C498:O498)</f>
        <v>1435.7273130000003</v>
      </c>
      <c r="S498" s="42"/>
      <c r="T498" s="44">
        <f t="shared" si="213"/>
        <v>1435.7273130000003</v>
      </c>
      <c r="U498" s="42"/>
      <c r="V498" s="44">
        <f t="shared" si="214"/>
        <v>1435.7273130000003</v>
      </c>
      <c r="W498" s="87">
        <f>V498/$S$19*100</f>
        <v>0.1018402404084768</v>
      </c>
    </row>
    <row r="499" spans="2:23" ht="15" customHeight="1">
      <c r="B499" s="109"/>
      <c r="C499" s="44"/>
      <c r="D499" s="45"/>
      <c r="E499" s="45"/>
      <c r="F499" s="45"/>
      <c r="G499" s="42"/>
      <c r="H499" s="42"/>
      <c r="I499" s="42"/>
      <c r="J499" s="42"/>
      <c r="K499" s="42"/>
      <c r="L499" s="42"/>
      <c r="M499" s="43"/>
      <c r="N499" s="42"/>
      <c r="O499" s="42"/>
      <c r="P499" s="42"/>
      <c r="Q499" s="42"/>
      <c r="R499" s="44"/>
      <c r="S499" s="42"/>
      <c r="T499" s="44"/>
      <c r="U499" s="42"/>
      <c r="V499" s="44"/>
      <c r="W499" s="45"/>
    </row>
    <row r="500" spans="1:23" ht="57" customHeight="1">
      <c r="A500" s="76" t="s">
        <v>142</v>
      </c>
      <c r="B500" s="109" t="s">
        <v>93</v>
      </c>
      <c r="C500" s="44">
        <v>27.15</v>
      </c>
      <c r="D500" s="45"/>
      <c r="E500" s="45"/>
      <c r="F500" s="45"/>
      <c r="G500" s="42"/>
      <c r="H500" s="42"/>
      <c r="I500" s="42"/>
      <c r="J500" s="42"/>
      <c r="K500" s="42"/>
      <c r="L500" s="87"/>
      <c r="M500" s="88"/>
      <c r="N500" s="42"/>
      <c r="O500" s="42"/>
      <c r="P500" s="42"/>
      <c r="Q500" s="42"/>
      <c r="R500" s="44">
        <f aca="true" t="shared" si="215" ref="R500:R505">SUM(C500:O500)</f>
        <v>27.15</v>
      </c>
      <c r="S500" s="42"/>
      <c r="T500" s="44">
        <f t="shared" si="211"/>
        <v>27.15</v>
      </c>
      <c r="U500" s="42"/>
      <c r="V500" s="44">
        <f t="shared" si="212"/>
        <v>27.15</v>
      </c>
      <c r="W500" s="45">
        <f>V500/$S$11*100</f>
        <v>0.004059045886504592</v>
      </c>
    </row>
    <row r="501" spans="1:23" ht="15" customHeight="1">
      <c r="A501" s="76"/>
      <c r="B501" s="109" t="s">
        <v>95</v>
      </c>
      <c r="C501" s="44">
        <v>418.27</v>
      </c>
      <c r="D501" s="45">
        <v>0.10972</v>
      </c>
      <c r="E501" s="45"/>
      <c r="F501" s="45"/>
      <c r="G501" s="42"/>
      <c r="H501" s="42"/>
      <c r="I501" s="42"/>
      <c r="J501" s="42"/>
      <c r="K501" s="42"/>
      <c r="L501" s="87">
        <v>0.08158499999999991</v>
      </c>
      <c r="M501" s="88">
        <v>0.150963</v>
      </c>
      <c r="N501" s="42"/>
      <c r="O501" s="42"/>
      <c r="P501" s="42"/>
      <c r="Q501" s="42"/>
      <c r="R501" s="44">
        <f t="shared" si="215"/>
        <v>418.612268</v>
      </c>
      <c r="S501" s="42"/>
      <c r="T501" s="44">
        <f t="shared" si="211"/>
        <v>418.612268</v>
      </c>
      <c r="U501" s="42"/>
      <c r="V501" s="44">
        <f t="shared" si="212"/>
        <v>418.612268</v>
      </c>
      <c r="W501" s="45">
        <f>V501/$S$12*100</f>
        <v>0.058749003990773326</v>
      </c>
    </row>
    <row r="502" spans="1:23" ht="15" customHeight="1">
      <c r="A502" s="76"/>
      <c r="B502" s="109" t="s">
        <v>101</v>
      </c>
      <c r="C502" s="44">
        <v>5600.442999999999</v>
      </c>
      <c r="D502" s="45">
        <v>145.423</v>
      </c>
      <c r="E502" s="45">
        <v>0</v>
      </c>
      <c r="F502" s="45">
        <v>0.013441</v>
      </c>
      <c r="G502" s="42">
        <v>0</v>
      </c>
      <c r="H502" s="42"/>
      <c r="I502" s="42"/>
      <c r="J502" s="42"/>
      <c r="K502" s="42"/>
      <c r="L502" s="45">
        <v>150.356</v>
      </c>
      <c r="M502" s="45">
        <v>26.33875099999932</v>
      </c>
      <c r="N502" s="42"/>
      <c r="O502" s="42"/>
      <c r="P502" s="42"/>
      <c r="Q502" s="42"/>
      <c r="R502" s="44">
        <f t="shared" si="215"/>
        <v>5922.574191999998</v>
      </c>
      <c r="S502" s="42"/>
      <c r="T502" s="44">
        <f t="shared" si="211"/>
        <v>5922.574191999998</v>
      </c>
      <c r="U502" s="42"/>
      <c r="V502" s="44">
        <f t="shared" si="212"/>
        <v>5922.574191999998</v>
      </c>
      <c r="W502" s="45">
        <f>V502/$S$13*100</f>
        <v>0.7874544674202023</v>
      </c>
    </row>
    <row r="503" spans="1:23" ht="15" customHeight="1">
      <c r="A503" s="76"/>
      <c r="B503" s="109" t="s">
        <v>106</v>
      </c>
      <c r="C503" s="44">
        <v>15932.536</v>
      </c>
      <c r="D503" s="44">
        <v>824.5619999999999</v>
      </c>
      <c r="E503" s="44">
        <v>0</v>
      </c>
      <c r="F503" s="44">
        <v>0.004147</v>
      </c>
      <c r="G503" s="44">
        <v>0</v>
      </c>
      <c r="H503" s="42"/>
      <c r="I503" s="42"/>
      <c r="J503" s="42"/>
      <c r="K503" s="42"/>
      <c r="L503" s="45">
        <v>197.51899999999932</v>
      </c>
      <c r="M503" s="45">
        <v>66.138619</v>
      </c>
      <c r="N503" s="42"/>
      <c r="O503" s="42"/>
      <c r="P503" s="42"/>
      <c r="Q503" s="42"/>
      <c r="R503" s="44">
        <f t="shared" si="215"/>
        <v>17020.759766</v>
      </c>
      <c r="S503" s="42"/>
      <c r="T503" s="44">
        <f aca="true" t="shared" si="216" ref="T503:T508">R503+S503</f>
        <v>17020.759766</v>
      </c>
      <c r="U503" s="42"/>
      <c r="V503" s="44">
        <f aca="true" t="shared" si="217" ref="V503:V508">T503+U503</f>
        <v>17020.759766</v>
      </c>
      <c r="W503" s="87">
        <f>V503/$S$14*100</f>
        <v>1.9986338697895318</v>
      </c>
    </row>
    <row r="504" spans="1:23" ht="15" customHeight="1">
      <c r="A504" s="76"/>
      <c r="B504" s="109" t="s">
        <v>135</v>
      </c>
      <c r="C504" s="44">
        <v>20544.335000000003</v>
      </c>
      <c r="D504" s="44">
        <v>1833.173738</v>
      </c>
      <c r="E504" s="44">
        <v>0</v>
      </c>
      <c r="F504" s="44">
        <v>59.673684</v>
      </c>
      <c r="G504" s="44"/>
      <c r="H504" s="42"/>
      <c r="I504" s="42"/>
      <c r="J504" s="42"/>
      <c r="K504" s="42"/>
      <c r="L504" s="45">
        <v>519.9669999999996</v>
      </c>
      <c r="M504" s="45">
        <v>105.82198600000001</v>
      </c>
      <c r="N504" s="42"/>
      <c r="O504" s="42"/>
      <c r="P504" s="42"/>
      <c r="Q504" s="42"/>
      <c r="R504" s="44">
        <f t="shared" si="215"/>
        <v>23062.971408000005</v>
      </c>
      <c r="S504" s="42"/>
      <c r="T504" s="44">
        <f t="shared" si="216"/>
        <v>23062.971408000005</v>
      </c>
      <c r="U504" s="42"/>
      <c r="V504" s="44">
        <f t="shared" si="217"/>
        <v>23062.971408000005</v>
      </c>
      <c r="W504" s="87">
        <f>V504/$S$15*100</f>
        <v>2.404751013963068</v>
      </c>
    </row>
    <row r="505" spans="1:23" ht="15" customHeight="1">
      <c r="A505" s="76"/>
      <c r="B505" s="109" t="s">
        <v>143</v>
      </c>
      <c r="C505" s="44">
        <v>19541.533045</v>
      </c>
      <c r="D505" s="44">
        <v>3600.543601</v>
      </c>
      <c r="E505" s="44">
        <v>0.012292</v>
      </c>
      <c r="F505" s="44">
        <v>694.1039999999999</v>
      </c>
      <c r="G505" s="44">
        <v>0.011374</v>
      </c>
      <c r="H505" s="42"/>
      <c r="I505" s="42"/>
      <c r="J505" s="42"/>
      <c r="K505" s="42"/>
      <c r="L505" s="45">
        <v>860.2767559999993</v>
      </c>
      <c r="M505" s="45">
        <v>135.386959</v>
      </c>
      <c r="N505" s="42"/>
      <c r="O505" s="42"/>
      <c r="P505" s="42"/>
      <c r="Q505" s="42"/>
      <c r="R505" s="44">
        <f t="shared" si="215"/>
        <v>24831.868027</v>
      </c>
      <c r="S505" s="42"/>
      <c r="T505" s="44">
        <f t="shared" si="216"/>
        <v>24831.868027</v>
      </c>
      <c r="U505" s="42"/>
      <c r="V505" s="44">
        <f t="shared" si="217"/>
        <v>24831.868027</v>
      </c>
      <c r="W505" s="87">
        <f>V505/$S$16*100</f>
        <v>2.33427280294523</v>
      </c>
    </row>
    <row r="506" spans="1:23" ht="15" customHeight="1">
      <c r="A506" s="76"/>
      <c r="B506" s="109" t="s">
        <v>150</v>
      </c>
      <c r="C506" s="44">
        <v>24144.353</v>
      </c>
      <c r="D506" s="44">
        <v>6097.035791</v>
      </c>
      <c r="E506" s="44">
        <v>0.219536</v>
      </c>
      <c r="F506" s="44">
        <v>711.255279</v>
      </c>
      <c r="G506" s="44">
        <v>0.591755</v>
      </c>
      <c r="H506" s="42"/>
      <c r="I506" s="42"/>
      <c r="J506" s="42"/>
      <c r="K506" s="42"/>
      <c r="L506" s="45">
        <v>935.7191560000001</v>
      </c>
      <c r="M506" s="45">
        <v>386.509695</v>
      </c>
      <c r="N506" s="42"/>
      <c r="O506" s="42"/>
      <c r="P506" s="42"/>
      <c r="Q506" s="42"/>
      <c r="R506" s="44">
        <f>SUM(C506:O506)</f>
        <v>32275.684212</v>
      </c>
      <c r="S506" s="42"/>
      <c r="T506" s="44">
        <f t="shared" si="216"/>
        <v>32275.684212</v>
      </c>
      <c r="U506" s="42"/>
      <c r="V506" s="44">
        <f t="shared" si="217"/>
        <v>32275.684212</v>
      </c>
      <c r="W506" s="87">
        <f>V506/$S$17*100</f>
        <v>3.0255225148941136</v>
      </c>
    </row>
    <row r="507" spans="1:23" ht="15" customHeight="1">
      <c r="A507" s="76"/>
      <c r="B507" s="109" t="s">
        <v>159</v>
      </c>
      <c r="C507" s="44">
        <v>27773.393000000004</v>
      </c>
      <c r="D507" s="44">
        <v>7758.86052</v>
      </c>
      <c r="E507" s="44">
        <v>0.602934</v>
      </c>
      <c r="F507" s="44">
        <v>478.75192</v>
      </c>
      <c r="G507" s="44">
        <v>1.088004</v>
      </c>
      <c r="H507" s="42"/>
      <c r="I507" s="42"/>
      <c r="J507" s="42"/>
      <c r="K507" s="42"/>
      <c r="L507" s="45">
        <v>1700.1634620000013</v>
      </c>
      <c r="M507" s="45">
        <v>454.333397</v>
      </c>
      <c r="N507" s="42"/>
      <c r="O507" s="42"/>
      <c r="P507" s="42"/>
      <c r="Q507" s="42"/>
      <c r="R507" s="44">
        <f>SUM(C507:O507)</f>
        <v>38167.193237000014</v>
      </c>
      <c r="S507" s="42"/>
      <c r="T507" s="44">
        <f t="shared" si="216"/>
        <v>38167.193237000014</v>
      </c>
      <c r="U507" s="42"/>
      <c r="V507" s="44">
        <f t="shared" si="217"/>
        <v>38167.193237000014</v>
      </c>
      <c r="W507" s="87">
        <f>V507/$S$18*100</f>
        <v>3.2097822415935293</v>
      </c>
    </row>
    <row r="508" spans="1:23" ht="15" customHeight="1">
      <c r="A508" s="76"/>
      <c r="B508" s="13" t="s">
        <v>164</v>
      </c>
      <c r="C508" s="44">
        <v>33078.17082</v>
      </c>
      <c r="D508" s="44">
        <v>9776.185336</v>
      </c>
      <c r="E508" s="44">
        <v>0.482</v>
      </c>
      <c r="F508" s="44">
        <v>383.93159499999996</v>
      </c>
      <c r="G508" s="44">
        <v>1.998312</v>
      </c>
      <c r="H508" s="42"/>
      <c r="I508" s="42"/>
      <c r="J508" s="42"/>
      <c r="K508" s="42"/>
      <c r="L508" s="45">
        <v>2050.6684790000004</v>
      </c>
      <c r="M508" s="45">
        <v>462.808177</v>
      </c>
      <c r="N508" s="42"/>
      <c r="O508" s="42"/>
      <c r="P508" s="42"/>
      <c r="Q508" s="42"/>
      <c r="R508" s="44">
        <f>SUM(C508:O508)</f>
        <v>45754.24471900001</v>
      </c>
      <c r="S508" s="42"/>
      <c r="T508" s="44">
        <f t="shared" si="216"/>
        <v>45754.24471900001</v>
      </c>
      <c r="U508" s="42"/>
      <c r="V508" s="44">
        <f t="shared" si="217"/>
        <v>45754.24471900001</v>
      </c>
      <c r="W508" s="87">
        <f>V508/$S$19*100</f>
        <v>3.245479304948795</v>
      </c>
    </row>
    <row r="509" spans="1:23" ht="15" customHeight="1">
      <c r="A509" s="76"/>
      <c r="B509" s="13"/>
      <c r="C509" s="44"/>
      <c r="D509" s="44"/>
      <c r="E509" s="44"/>
      <c r="F509" s="44"/>
      <c r="G509" s="44"/>
      <c r="H509" s="42"/>
      <c r="I509" s="42"/>
      <c r="J509" s="42"/>
      <c r="K509" s="42"/>
      <c r="L509" s="45"/>
      <c r="M509" s="45"/>
      <c r="N509" s="42"/>
      <c r="O509" s="42"/>
      <c r="P509" s="42"/>
      <c r="Q509" s="42"/>
      <c r="R509" s="44"/>
      <c r="S509" s="42"/>
      <c r="T509" s="44"/>
      <c r="U509" s="42"/>
      <c r="V509" s="44"/>
      <c r="W509" s="87"/>
    </row>
    <row r="510" spans="1:23" ht="42" customHeight="1">
      <c r="A510" s="76" t="s">
        <v>165</v>
      </c>
      <c r="B510" s="13" t="s">
        <v>164</v>
      </c>
      <c r="C510" s="44">
        <v>183.996589</v>
      </c>
      <c r="D510" s="44"/>
      <c r="E510" s="44">
        <v>51.07722</v>
      </c>
      <c r="F510" s="44"/>
      <c r="G510" s="44"/>
      <c r="H510" s="42"/>
      <c r="I510" s="42"/>
      <c r="J510" s="42"/>
      <c r="K510" s="42"/>
      <c r="L510" s="45"/>
      <c r="M510" s="45"/>
      <c r="N510" s="42"/>
      <c r="O510" s="42"/>
      <c r="P510" s="42"/>
      <c r="Q510" s="42"/>
      <c r="R510" s="44">
        <f>SUM(C510:O510)</f>
        <v>235.07380899999998</v>
      </c>
      <c r="S510" s="42"/>
      <c r="T510" s="44">
        <f>R510+S510</f>
        <v>235.07380899999998</v>
      </c>
      <c r="U510" s="42"/>
      <c r="V510" s="44">
        <f>T510+U510</f>
        <v>235.07380899999998</v>
      </c>
      <c r="W510" s="87">
        <f>V510/$S$19*100</f>
        <v>0.016674456914992433</v>
      </c>
    </row>
    <row r="511" spans="1:23" ht="15" customHeight="1" thickBot="1">
      <c r="A511" s="77"/>
      <c r="B511" s="110"/>
      <c r="C511" s="59"/>
      <c r="D511" s="60"/>
      <c r="E511" s="60"/>
      <c r="F511" s="60"/>
      <c r="G511" s="61"/>
      <c r="H511" s="61"/>
      <c r="I511" s="61"/>
      <c r="J511" s="61"/>
      <c r="K511" s="61"/>
      <c r="L511" s="61"/>
      <c r="M511" s="114"/>
      <c r="N511" s="61"/>
      <c r="O511" s="61"/>
      <c r="P511" s="61"/>
      <c r="Q511" s="61"/>
      <c r="R511" s="59"/>
      <c r="S511" s="61"/>
      <c r="T511" s="59"/>
      <c r="U511" s="61"/>
      <c r="V511" s="59"/>
      <c r="W511" s="115"/>
    </row>
    <row r="512" spans="2:23" ht="6" customHeight="1" thickTop="1">
      <c r="B512" s="109"/>
      <c r="C512" s="44"/>
      <c r="D512" s="45"/>
      <c r="E512" s="45"/>
      <c r="F512" s="45"/>
      <c r="G512" s="42"/>
      <c r="H512" s="42"/>
      <c r="I512" s="42"/>
      <c r="J512" s="42"/>
      <c r="K512" s="42"/>
      <c r="L512" s="42"/>
      <c r="M512" s="43"/>
      <c r="N512" s="42"/>
      <c r="O512" s="42"/>
      <c r="P512" s="42"/>
      <c r="Q512" s="42"/>
      <c r="R512" s="44"/>
      <c r="S512" s="42"/>
      <c r="T512" s="44"/>
      <c r="U512" s="42"/>
      <c r="V512" s="43"/>
      <c r="W512" s="51"/>
    </row>
    <row r="513" spans="1:25" ht="15" customHeight="1">
      <c r="A513" s="68" t="s">
        <v>20</v>
      </c>
      <c r="B513" s="107" t="s">
        <v>17</v>
      </c>
      <c r="C513" s="42">
        <f aca="true" t="shared" si="218" ref="C513:F531">C533+C743+C778+C798+C818</f>
        <v>34076.4101099</v>
      </c>
      <c r="D513" s="42">
        <f t="shared" si="218"/>
        <v>17648.350700000003</v>
      </c>
      <c r="E513" s="42">
        <f t="shared" si="218"/>
        <v>16166.499999999998</v>
      </c>
      <c r="F513" s="42">
        <f t="shared" si="218"/>
        <v>1657.955</v>
      </c>
      <c r="G513" s="42">
        <f aca="true" t="shared" si="219" ref="G513:P513">G533+G743+G778+G798</f>
        <v>7001.39</v>
      </c>
      <c r="H513" s="42">
        <f t="shared" si="219"/>
        <v>3866.3905632</v>
      </c>
      <c r="I513" s="42">
        <f t="shared" si="219"/>
        <v>2.94</v>
      </c>
      <c r="J513" s="42">
        <f t="shared" si="219"/>
        <v>1809</v>
      </c>
      <c r="K513" s="42">
        <f t="shared" si="219"/>
        <v>330.6846</v>
      </c>
      <c r="L513" s="42">
        <f t="shared" si="219"/>
        <v>11107.423999999999</v>
      </c>
      <c r="M513" s="42">
        <f t="shared" si="219"/>
        <v>1384.48</v>
      </c>
      <c r="N513" s="42">
        <f t="shared" si="219"/>
        <v>0</v>
      </c>
      <c r="O513" s="42">
        <f t="shared" si="219"/>
        <v>112.6</v>
      </c>
      <c r="P513" s="42">
        <f t="shared" si="219"/>
        <v>0</v>
      </c>
      <c r="Q513" s="42"/>
      <c r="R513" s="43">
        <f>SUM(C513:O513)</f>
        <v>95164.1249731</v>
      </c>
      <c r="S513" s="42">
        <f>S533+S743+S778+S798</f>
        <v>-12102.7</v>
      </c>
      <c r="T513" s="43">
        <f>R513+S513</f>
        <v>83061.4249731</v>
      </c>
      <c r="U513" s="42">
        <f>U533+U743+U778+U798</f>
        <v>-2954.9857943</v>
      </c>
      <c r="V513" s="43">
        <f>T513+U513</f>
        <v>80106.4391788</v>
      </c>
      <c r="W513" s="42">
        <f>V513/$S$1*100</f>
        <v>32.73815674014655</v>
      </c>
      <c r="Y513" s="38"/>
    </row>
    <row r="514" spans="2:23" ht="15" customHeight="1">
      <c r="B514" s="107" t="s">
        <v>18</v>
      </c>
      <c r="C514" s="42">
        <f t="shared" si="218"/>
        <v>38782.38</v>
      </c>
      <c r="D514" s="42">
        <f t="shared" si="218"/>
        <v>20813.799999999996</v>
      </c>
      <c r="E514" s="42">
        <f t="shared" si="218"/>
        <v>17744.880000000005</v>
      </c>
      <c r="F514" s="42">
        <f t="shared" si="218"/>
        <v>1535.2</v>
      </c>
      <c r="G514" s="42">
        <f aca="true" t="shared" si="220" ref="G514:P514">G534+G744+G779+G799</f>
        <v>9157.4</v>
      </c>
      <c r="H514" s="42">
        <f t="shared" si="220"/>
        <v>2715.4799999999996</v>
      </c>
      <c r="I514" s="42">
        <f t="shared" si="220"/>
        <v>11.6</v>
      </c>
      <c r="J514" s="42">
        <f t="shared" si="220"/>
        <v>1869</v>
      </c>
      <c r="K514" s="42">
        <f t="shared" si="220"/>
        <v>280.5</v>
      </c>
      <c r="L514" s="42">
        <f t="shared" si="220"/>
        <v>11854.700000000003</v>
      </c>
      <c r="M514" s="42">
        <f t="shared" si="220"/>
        <v>1679.1999999999998</v>
      </c>
      <c r="N514" s="42">
        <f t="shared" si="220"/>
        <v>0</v>
      </c>
      <c r="O514" s="42">
        <f t="shared" si="220"/>
        <v>246.4</v>
      </c>
      <c r="P514" s="42">
        <f t="shared" si="220"/>
        <v>118.9</v>
      </c>
      <c r="Q514" s="42"/>
      <c r="R514" s="43">
        <f>SUM(C514:P514)</f>
        <v>106809.43999999997</v>
      </c>
      <c r="S514" s="42">
        <f>S534+S744+S779+S799</f>
        <v>-11875.68</v>
      </c>
      <c r="T514" s="43">
        <f>R514+S514</f>
        <v>94933.75999999998</v>
      </c>
      <c r="U514" s="42">
        <f>U534+U744+U779+U799</f>
        <v>-2273.7</v>
      </c>
      <c r="V514" s="43">
        <f>T514+U514</f>
        <v>92660.05999999998</v>
      </c>
      <c r="W514" s="42">
        <f>V514/$S$2*100</f>
        <v>32.30127807143436</v>
      </c>
    </row>
    <row r="515" spans="1:23" ht="15" customHeight="1">
      <c r="A515" s="70"/>
      <c r="B515" s="107" t="s">
        <v>68</v>
      </c>
      <c r="C515" s="42">
        <f t="shared" si="218"/>
        <v>51235.579999999994</v>
      </c>
      <c r="D515" s="42">
        <f t="shared" si="218"/>
        <v>29033.100000000002</v>
      </c>
      <c r="E515" s="42">
        <f t="shared" si="218"/>
        <v>18494.280000000002</v>
      </c>
      <c r="F515" s="42">
        <f t="shared" si="218"/>
        <v>1543.1999999999998</v>
      </c>
      <c r="G515" s="42">
        <f aca="true" t="shared" si="221" ref="G515:P515">G535+G745+G780+G800</f>
        <v>10170.500000000002</v>
      </c>
      <c r="H515" s="42">
        <f t="shared" si="221"/>
        <v>1969.0000000000002</v>
      </c>
      <c r="I515" s="42">
        <f t="shared" si="221"/>
        <v>1.3</v>
      </c>
      <c r="J515" s="42">
        <f t="shared" si="221"/>
        <v>2462.2</v>
      </c>
      <c r="K515" s="42">
        <f t="shared" si="221"/>
        <v>177.89999999999998</v>
      </c>
      <c r="L515" s="42">
        <f t="shared" si="221"/>
        <v>12786.199999999999</v>
      </c>
      <c r="M515" s="42">
        <f t="shared" si="221"/>
        <v>1756.2000000000003</v>
      </c>
      <c r="N515" s="42">
        <f t="shared" si="221"/>
        <v>8.7</v>
      </c>
      <c r="O515" s="42">
        <f t="shared" si="221"/>
        <v>1446.4</v>
      </c>
      <c r="P515" s="42">
        <f t="shared" si="221"/>
        <v>298.8</v>
      </c>
      <c r="Q515" s="42"/>
      <c r="R515" s="43">
        <f>SUM(C515:P515)</f>
        <v>131383.35999999996</v>
      </c>
      <c r="S515" s="42">
        <f>S535+S745+S780+S800</f>
        <v>-12007.8</v>
      </c>
      <c r="T515" s="43">
        <f>R515+S515</f>
        <v>119375.55999999995</v>
      </c>
      <c r="U515" s="42">
        <f>U535+U745+U780+U800</f>
        <v>-3325.8</v>
      </c>
      <c r="V515" s="43">
        <f>T515+U515</f>
        <v>116049.75999999995</v>
      </c>
      <c r="W515" s="42">
        <f>V515/$S$3*100</f>
        <v>33.857182784819564</v>
      </c>
    </row>
    <row r="516" spans="1:23" ht="15" customHeight="1">
      <c r="A516" s="70"/>
      <c r="B516" s="107" t="s">
        <v>69</v>
      </c>
      <c r="C516" s="42">
        <f t="shared" si="218"/>
        <v>64373.399999999994</v>
      </c>
      <c r="D516" s="42">
        <f t="shared" si="218"/>
        <v>40342.93000000001</v>
      </c>
      <c r="E516" s="42">
        <f t="shared" si="218"/>
        <v>23093.799999999996</v>
      </c>
      <c r="F516" s="42">
        <f t="shared" si="218"/>
        <v>1447.4</v>
      </c>
      <c r="G516" s="42">
        <f aca="true" t="shared" si="222" ref="G516:P516">G536+G746+G781+G801</f>
        <v>12859.1</v>
      </c>
      <c r="H516" s="42">
        <f t="shared" si="222"/>
        <v>2578.3999999999996</v>
      </c>
      <c r="I516" s="42">
        <f t="shared" si="222"/>
        <v>2.3</v>
      </c>
      <c r="J516" s="42">
        <f t="shared" si="222"/>
        <v>1797.1</v>
      </c>
      <c r="K516" s="42">
        <f t="shared" si="222"/>
        <v>281.7</v>
      </c>
      <c r="L516" s="42">
        <f t="shared" si="222"/>
        <v>18382.6</v>
      </c>
      <c r="M516" s="42">
        <f t="shared" si="222"/>
        <v>2731.8</v>
      </c>
      <c r="N516" s="42">
        <f t="shared" si="222"/>
        <v>63.550000000000004</v>
      </c>
      <c r="O516" s="42">
        <f t="shared" si="222"/>
        <v>832.96</v>
      </c>
      <c r="P516" s="42">
        <f t="shared" si="222"/>
        <v>0</v>
      </c>
      <c r="Q516" s="42"/>
      <c r="R516" s="43">
        <f>SUM(C516:O516)</f>
        <v>168787.03999999998</v>
      </c>
      <c r="S516" s="42">
        <f>S536+S746+S781+S801</f>
        <v>-19226.592500999996</v>
      </c>
      <c r="T516" s="43">
        <f>R516+S516</f>
        <v>149560.44749899997</v>
      </c>
      <c r="U516" s="42">
        <f>U536+U746+U781+U801</f>
        <v>-2419.2000000000003</v>
      </c>
      <c r="V516" s="43">
        <f>T516+U516</f>
        <v>147141.24749899996</v>
      </c>
      <c r="W516" s="42">
        <f>V516/$S$4*100</f>
        <v>34.5652628159245</v>
      </c>
    </row>
    <row r="517" spans="1:23" ht="15" customHeight="1">
      <c r="A517" s="68"/>
      <c r="B517" s="107" t="s">
        <v>75</v>
      </c>
      <c r="C517" s="42">
        <f t="shared" si="218"/>
        <v>80886.42300000001</v>
      </c>
      <c r="D517" s="42">
        <f t="shared" si="218"/>
        <v>50387.92</v>
      </c>
      <c r="E517" s="42">
        <f t="shared" si="218"/>
        <v>33704.63999999999</v>
      </c>
      <c r="F517" s="42">
        <f t="shared" si="218"/>
        <v>1386.172019</v>
      </c>
      <c r="G517" s="42">
        <f aca="true" t="shared" si="223" ref="G517:O517">G537+G747+G782+G802+G822</f>
        <v>16636.281906</v>
      </c>
      <c r="H517" s="42">
        <f t="shared" si="223"/>
        <v>2161.38</v>
      </c>
      <c r="I517" s="42">
        <f t="shared" si="223"/>
        <v>11.5</v>
      </c>
      <c r="J517" s="42">
        <f t="shared" si="223"/>
        <v>5629.8</v>
      </c>
      <c r="K517" s="42">
        <f t="shared" si="223"/>
        <v>482.608757</v>
      </c>
      <c r="L517" s="42">
        <f t="shared" si="223"/>
        <v>26561.64</v>
      </c>
      <c r="M517" s="42">
        <f t="shared" si="223"/>
        <v>3020.7</v>
      </c>
      <c r="N517" s="42">
        <f t="shared" si="223"/>
        <v>33.14</v>
      </c>
      <c r="O517" s="42">
        <f t="shared" si="223"/>
        <v>3640.1</v>
      </c>
      <c r="P517" s="42">
        <f>P537+P747+P782+P802</f>
        <v>0</v>
      </c>
      <c r="Q517" s="42"/>
      <c r="R517" s="43">
        <f>SUM(C517:O517)</f>
        <v>224542.30568199998</v>
      </c>
      <c r="S517" s="42">
        <f>S537+S747+S782+S802</f>
        <v>-31413.849174900002</v>
      </c>
      <c r="T517" s="43">
        <f>R517+S517</f>
        <v>193128.45650709997</v>
      </c>
      <c r="U517" s="42">
        <f>U537+U747+U782+U802</f>
        <v>-2788.262019</v>
      </c>
      <c r="V517" s="43">
        <f>T517+U517</f>
        <v>190340.19448809998</v>
      </c>
      <c r="W517" s="42">
        <f>V517/$S$5*100</f>
        <v>35.258983860630636</v>
      </c>
    </row>
    <row r="518" spans="1:23" ht="15" customHeight="1">
      <c r="A518" s="68"/>
      <c r="B518" s="107" t="s">
        <v>82</v>
      </c>
      <c r="C518" s="42">
        <f t="shared" si="218"/>
        <v>89851.68352700002</v>
      </c>
      <c r="D518" s="42">
        <f t="shared" si="218"/>
        <v>49243.88402499999</v>
      </c>
      <c r="E518" s="42">
        <f t="shared" si="218"/>
        <v>40390.756935900004</v>
      </c>
      <c r="F518" s="42">
        <f t="shared" si="218"/>
        <v>2722.52274</v>
      </c>
      <c r="G518" s="42">
        <f aca="true" t="shared" si="224" ref="G518:O518">G538+G748+G783+G803+G823</f>
        <v>15274.763946000001</v>
      </c>
      <c r="H518" s="42">
        <f t="shared" si="224"/>
        <v>345.560843</v>
      </c>
      <c r="I518" s="42">
        <f t="shared" si="224"/>
        <v>0</v>
      </c>
      <c r="J518" s="42">
        <f t="shared" si="224"/>
        <v>8452.18023</v>
      </c>
      <c r="K518" s="42">
        <f t="shared" si="224"/>
        <v>870.179</v>
      </c>
      <c r="L518" s="42">
        <f t="shared" si="224"/>
        <v>24994.340090000005</v>
      </c>
      <c r="M518" s="42">
        <f t="shared" si="224"/>
        <v>3269.7999999999997</v>
      </c>
      <c r="N518" s="42">
        <f t="shared" si="224"/>
        <v>124.87898000000001</v>
      </c>
      <c r="O518" s="42">
        <f t="shared" si="224"/>
        <v>335.1</v>
      </c>
      <c r="P518" s="42">
        <f aca="true" t="shared" si="225" ref="P518:P531">P538+P748+P783+P803+P823</f>
        <v>0</v>
      </c>
      <c r="Q518" s="42"/>
      <c r="R518" s="43">
        <f>SUM(C518:O518)</f>
        <v>235875.65031690002</v>
      </c>
      <c r="S518" s="42">
        <f aca="true" t="shared" si="226" ref="S518:V531">S538+S748+S783+S803+S823</f>
        <v>-38026.83381533334</v>
      </c>
      <c r="T518" s="42">
        <f t="shared" si="226"/>
        <v>197848.81650156667</v>
      </c>
      <c r="U518" s="42">
        <f t="shared" si="226"/>
        <v>-4169.507511</v>
      </c>
      <c r="V518" s="42">
        <f t="shared" si="226"/>
        <v>193679.30899056667</v>
      </c>
      <c r="W518" s="42">
        <f>V518/$S$6*100</f>
        <v>36.481701255572986</v>
      </c>
    </row>
    <row r="519" spans="1:23" ht="15" customHeight="1">
      <c r="A519" s="68"/>
      <c r="B519" s="107" t="s">
        <v>84</v>
      </c>
      <c r="C519" s="42">
        <f t="shared" si="218"/>
        <v>102627.76002799999</v>
      </c>
      <c r="D519" s="42">
        <f t="shared" si="218"/>
        <v>50728.874162999986</v>
      </c>
      <c r="E519" s="42">
        <f t="shared" si="218"/>
        <v>42640.46617900001</v>
      </c>
      <c r="F519" s="42">
        <f t="shared" si="218"/>
        <v>3822.0573470000004</v>
      </c>
      <c r="G519" s="42">
        <f aca="true" t="shared" si="227" ref="G519:O519">G539+G749+G784+G804+G824</f>
        <v>17507.384048000004</v>
      </c>
      <c r="H519" s="42">
        <f t="shared" si="227"/>
        <v>304.771409</v>
      </c>
      <c r="I519" s="42">
        <f t="shared" si="227"/>
        <v>0</v>
      </c>
      <c r="J519" s="42">
        <f t="shared" si="227"/>
        <v>7430.766188</v>
      </c>
      <c r="K519" s="42">
        <f t="shared" si="227"/>
        <v>684.771875</v>
      </c>
      <c r="L519" s="42">
        <f t="shared" si="227"/>
        <v>22698.984577999992</v>
      </c>
      <c r="M519" s="42">
        <f t="shared" si="227"/>
        <v>3553.2700000000004</v>
      </c>
      <c r="N519" s="42">
        <f t="shared" si="227"/>
        <v>63.4</v>
      </c>
      <c r="O519" s="42">
        <f t="shared" si="227"/>
        <v>429.132</v>
      </c>
      <c r="P519" s="42">
        <f t="shared" si="225"/>
        <v>0</v>
      </c>
      <c r="Q519" s="42"/>
      <c r="R519" s="43">
        <f>SUM(C519:O519)</f>
        <v>252491.637815</v>
      </c>
      <c r="S519" s="42">
        <f t="shared" si="226"/>
        <v>-46014.478242000005</v>
      </c>
      <c r="T519" s="42">
        <f t="shared" si="226"/>
        <v>206477.15957299998</v>
      </c>
      <c r="U519" s="42">
        <f t="shared" si="226"/>
        <v>-4195.16904</v>
      </c>
      <c r="V519" s="42">
        <f t="shared" si="226"/>
        <v>202281.99053299997</v>
      </c>
      <c r="W519" s="42">
        <f>V519/$S$7*100</f>
        <v>37.436313372431194</v>
      </c>
    </row>
    <row r="520" spans="1:23" ht="15" customHeight="1">
      <c r="A520" s="68"/>
      <c r="B520" s="107" t="s">
        <v>85</v>
      </c>
      <c r="C520" s="42">
        <f t="shared" si="218"/>
        <v>106088.72090199997</v>
      </c>
      <c r="D520" s="42">
        <f t="shared" si="218"/>
        <v>53117.445995</v>
      </c>
      <c r="E520" s="42">
        <f t="shared" si="218"/>
        <v>47968.618365999995</v>
      </c>
      <c r="F520" s="42">
        <f t="shared" si="218"/>
        <v>2170.786677</v>
      </c>
      <c r="G520" s="42">
        <f aca="true" t="shared" si="228" ref="G520:O520">G540+G750+G785+G805+G825</f>
        <v>17820.952469</v>
      </c>
      <c r="H520" s="42">
        <f t="shared" si="228"/>
        <v>555.0241269999999</v>
      </c>
      <c r="I520" s="42">
        <f t="shared" si="228"/>
        <v>0</v>
      </c>
      <c r="J520" s="42">
        <f t="shared" si="228"/>
        <v>8189.651150000001</v>
      </c>
      <c r="K520" s="42">
        <f t="shared" si="228"/>
        <v>605.8259999999999</v>
      </c>
      <c r="L520" s="42">
        <f t="shared" si="228"/>
        <v>18964.076934</v>
      </c>
      <c r="M520" s="42">
        <f t="shared" si="228"/>
        <v>766.2529999999999</v>
      </c>
      <c r="N520" s="42">
        <f t="shared" si="228"/>
        <v>68.60001299999999</v>
      </c>
      <c r="O520" s="42">
        <f t="shared" si="228"/>
        <v>650.616</v>
      </c>
      <c r="P520" s="42">
        <f t="shared" si="225"/>
        <v>0</v>
      </c>
      <c r="Q520" s="42"/>
      <c r="R520" s="43">
        <f>SUM(C520:O520)</f>
        <v>256966.571633</v>
      </c>
      <c r="S520" s="42">
        <f t="shared" si="226"/>
        <v>-46605.89037400001</v>
      </c>
      <c r="T520" s="42">
        <f t="shared" si="226"/>
        <v>210360.68125899998</v>
      </c>
      <c r="U520" s="42">
        <f t="shared" si="226"/>
        <v>-4542.165355</v>
      </c>
      <c r="V520" s="42">
        <f t="shared" si="226"/>
        <v>205818.51590399997</v>
      </c>
      <c r="W520" s="42">
        <f>V520/$S$8*100</f>
        <v>35.05064019633404</v>
      </c>
    </row>
    <row r="521" spans="1:43" ht="15" customHeight="1">
      <c r="A521" s="71"/>
      <c r="B521" s="107" t="s">
        <v>89</v>
      </c>
      <c r="C521" s="42">
        <f t="shared" si="218"/>
        <v>104569.75535300002</v>
      </c>
      <c r="D521" s="42">
        <f t="shared" si="218"/>
        <v>56080.82964500001</v>
      </c>
      <c r="E521" s="42">
        <f t="shared" si="218"/>
        <v>48609.140004</v>
      </c>
      <c r="F521" s="42">
        <f t="shared" si="218"/>
        <v>1738.4056480000002</v>
      </c>
      <c r="G521" s="42">
        <f aca="true" t="shared" si="229" ref="G521:O521">G541+G751+G786+G806+G826</f>
        <v>19464.301927999997</v>
      </c>
      <c r="H521" s="42">
        <f t="shared" si="229"/>
        <v>297.355029</v>
      </c>
      <c r="I521" s="42">
        <f t="shared" si="229"/>
        <v>0</v>
      </c>
      <c r="J521" s="42">
        <f t="shared" si="229"/>
        <v>7323.367173000001</v>
      </c>
      <c r="K521" s="42">
        <f t="shared" si="229"/>
        <v>891.8658</v>
      </c>
      <c r="L521" s="42">
        <f t="shared" si="229"/>
        <v>18107.172</v>
      </c>
      <c r="M521" s="42">
        <f t="shared" si="229"/>
        <v>441.4</v>
      </c>
      <c r="N521" s="42">
        <f t="shared" si="229"/>
        <v>14.92</v>
      </c>
      <c r="O521" s="42">
        <f t="shared" si="229"/>
        <v>0</v>
      </c>
      <c r="P521" s="42">
        <f t="shared" si="225"/>
        <v>0</v>
      </c>
      <c r="Q521" s="42"/>
      <c r="R521" s="42">
        <f aca="true" t="shared" si="230" ref="R521:R531">R541+R751+R786+R806+R826</f>
        <v>257538.51257999998</v>
      </c>
      <c r="S521" s="42">
        <f t="shared" si="226"/>
        <v>-44359.647098</v>
      </c>
      <c r="T521" s="42">
        <f t="shared" si="226"/>
        <v>213178.86548200002</v>
      </c>
      <c r="U521" s="42">
        <f t="shared" si="226"/>
        <v>-5256.696695</v>
      </c>
      <c r="V521" s="42">
        <f t="shared" si="226"/>
        <v>207922.168787</v>
      </c>
      <c r="W521" s="42">
        <f>V521/$S$9*100</f>
        <v>33.46734976138344</v>
      </c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</row>
    <row r="522" spans="1:23" ht="15" customHeight="1">
      <c r="A522" s="71"/>
      <c r="B522" s="107" t="s">
        <v>91</v>
      </c>
      <c r="C522" s="42">
        <f t="shared" si="218"/>
        <v>110128.04853200002</v>
      </c>
      <c r="D522" s="42">
        <f t="shared" si="218"/>
        <v>58158.591402000005</v>
      </c>
      <c r="E522" s="42">
        <f t="shared" si="218"/>
        <v>49915.515271899996</v>
      </c>
      <c r="F522" s="42">
        <f t="shared" si="218"/>
        <v>1779.0330889999998</v>
      </c>
      <c r="G522" s="42">
        <f aca="true" t="shared" si="231" ref="G522:O522">G542+G752+G787+G807+G827</f>
        <v>23089.820679999997</v>
      </c>
      <c r="H522" s="42">
        <f t="shared" si="231"/>
        <v>105.289143</v>
      </c>
      <c r="I522" s="42">
        <f t="shared" si="231"/>
        <v>0</v>
      </c>
      <c r="J522" s="42">
        <f t="shared" si="231"/>
        <v>7988.268749999999</v>
      </c>
      <c r="K522" s="42">
        <f t="shared" si="231"/>
        <v>923.230907</v>
      </c>
      <c r="L522" s="42">
        <f t="shared" si="231"/>
        <v>17949.972305000003</v>
      </c>
      <c r="M522" s="42">
        <f t="shared" si="231"/>
        <v>207.047911</v>
      </c>
      <c r="N522" s="42">
        <f t="shared" si="231"/>
        <v>0</v>
      </c>
      <c r="O522" s="42">
        <f t="shared" si="231"/>
        <v>0</v>
      </c>
      <c r="P522" s="42">
        <f t="shared" si="225"/>
        <v>0</v>
      </c>
      <c r="Q522" s="42"/>
      <c r="R522" s="42">
        <f t="shared" si="230"/>
        <v>270244.81799089996</v>
      </c>
      <c r="S522" s="42">
        <f t="shared" si="226"/>
        <v>-49195.006639</v>
      </c>
      <c r="T522" s="42">
        <f t="shared" si="226"/>
        <v>221049.81135190005</v>
      </c>
      <c r="U522" s="42">
        <f t="shared" si="226"/>
        <v>-4881.4906980000005</v>
      </c>
      <c r="V522" s="42">
        <f t="shared" si="226"/>
        <v>216168.32065390004</v>
      </c>
      <c r="W522" s="42">
        <f>V522/$S$10*100</f>
        <v>34.225352773696905</v>
      </c>
    </row>
    <row r="523" spans="1:23" ht="15" customHeight="1">
      <c r="A523" s="71"/>
      <c r="B523" s="107" t="s">
        <v>93</v>
      </c>
      <c r="C523" s="42">
        <f t="shared" si="218"/>
        <v>115615.914173</v>
      </c>
      <c r="D523" s="42">
        <f t="shared" si="218"/>
        <v>61931.8619975</v>
      </c>
      <c r="E523" s="42">
        <f t="shared" si="218"/>
        <v>52091.360709</v>
      </c>
      <c r="F523" s="42">
        <f t="shared" si="218"/>
        <v>1557.50568</v>
      </c>
      <c r="G523" s="42">
        <f aca="true" t="shared" si="232" ref="G523:O523">G543+G753+G788+G808+G828</f>
        <v>22868.490655999994</v>
      </c>
      <c r="H523" s="42">
        <f t="shared" si="232"/>
        <v>2.009176</v>
      </c>
      <c r="I523" s="42">
        <f t="shared" si="232"/>
        <v>0</v>
      </c>
      <c r="J523" s="42">
        <f t="shared" si="232"/>
        <v>5659.08558</v>
      </c>
      <c r="K523" s="42">
        <f t="shared" si="232"/>
        <v>831.10484529</v>
      </c>
      <c r="L523" s="42">
        <f t="shared" si="232"/>
        <v>17520.328186000006</v>
      </c>
      <c r="M523" s="42">
        <f t="shared" si="232"/>
        <v>397.029895</v>
      </c>
      <c r="N523" s="42">
        <f t="shared" si="232"/>
        <v>0</v>
      </c>
      <c r="O523" s="42">
        <f t="shared" si="232"/>
        <v>0</v>
      </c>
      <c r="P523" s="42">
        <f t="shared" si="225"/>
        <v>0</v>
      </c>
      <c r="Q523" s="42"/>
      <c r="R523" s="42">
        <f t="shared" si="230"/>
        <v>278474.69089779</v>
      </c>
      <c r="S523" s="42">
        <f t="shared" si="226"/>
        <v>-47825.09493427139</v>
      </c>
      <c r="T523" s="42">
        <f t="shared" si="226"/>
        <v>230649.59596351866</v>
      </c>
      <c r="U523" s="42">
        <f t="shared" si="226"/>
        <v>-4841.532893999999</v>
      </c>
      <c r="V523" s="42">
        <f t="shared" si="226"/>
        <v>225808.06306951866</v>
      </c>
      <c r="W523" s="42">
        <f>V523/$S$11*100</f>
        <v>33.759310848688735</v>
      </c>
    </row>
    <row r="524" spans="1:23" ht="15" customHeight="1">
      <c r="A524" s="71"/>
      <c r="B524" s="107" t="s">
        <v>95</v>
      </c>
      <c r="C524" s="42">
        <f t="shared" si="218"/>
        <v>125215.840534</v>
      </c>
      <c r="D524" s="42">
        <f t="shared" si="218"/>
        <v>72477.748774</v>
      </c>
      <c r="E524" s="42">
        <f t="shared" si="218"/>
        <v>54705.02804600001</v>
      </c>
      <c r="F524" s="42">
        <f t="shared" si="218"/>
        <v>1318.1461840000002</v>
      </c>
      <c r="G524" s="42">
        <f aca="true" t="shared" si="233" ref="G524:O524">G544+G754+G789+G809+G829</f>
        <v>23489.884119</v>
      </c>
      <c r="H524" s="42">
        <f t="shared" si="233"/>
        <v>0</v>
      </c>
      <c r="I524" s="42">
        <f t="shared" si="233"/>
        <v>0</v>
      </c>
      <c r="J524" s="42">
        <f t="shared" si="233"/>
        <v>4099.32619</v>
      </c>
      <c r="K524" s="42">
        <f t="shared" si="233"/>
        <v>760.0574439999999</v>
      </c>
      <c r="L524" s="42">
        <f t="shared" si="233"/>
        <v>20715.131468</v>
      </c>
      <c r="M524" s="42">
        <f t="shared" si="233"/>
        <v>488.696506</v>
      </c>
      <c r="N524" s="42">
        <f t="shared" si="233"/>
        <v>0</v>
      </c>
      <c r="O524" s="42">
        <f t="shared" si="233"/>
        <v>0</v>
      </c>
      <c r="P524" s="42">
        <f t="shared" si="225"/>
        <v>0</v>
      </c>
      <c r="Q524" s="42"/>
      <c r="R524" s="42">
        <f t="shared" si="230"/>
        <v>303269.85926500004</v>
      </c>
      <c r="S524" s="42">
        <f t="shared" si="226"/>
        <v>-52830.78345166999</v>
      </c>
      <c r="T524" s="42">
        <f t="shared" si="226"/>
        <v>250439.0758133301</v>
      </c>
      <c r="U524" s="42">
        <f t="shared" si="226"/>
        <v>-7013.125591999999</v>
      </c>
      <c r="V524" s="42">
        <f t="shared" si="226"/>
        <v>243425.9502213301</v>
      </c>
      <c r="W524" s="42">
        <f>V524/$S$12*100</f>
        <v>34.162955111986136</v>
      </c>
    </row>
    <row r="525" spans="1:23" ht="15" customHeight="1">
      <c r="A525" s="71"/>
      <c r="B525" s="107" t="s">
        <v>101</v>
      </c>
      <c r="C525" s="42">
        <f t="shared" si="218"/>
        <v>130083.13745999998</v>
      </c>
      <c r="D525" s="42">
        <f t="shared" si="218"/>
        <v>67797.5191</v>
      </c>
      <c r="E525" s="42">
        <f t="shared" si="218"/>
        <v>52196.4366</v>
      </c>
      <c r="F525" s="42">
        <f t="shared" si="218"/>
        <v>1008.048276</v>
      </c>
      <c r="G525" s="42">
        <f aca="true" t="shared" si="234" ref="G525:O525">G545+G755+G790+G810+G830</f>
        <v>26106.025980000002</v>
      </c>
      <c r="H525" s="42">
        <f t="shared" si="234"/>
        <v>0</v>
      </c>
      <c r="I525" s="42">
        <f t="shared" si="234"/>
        <v>0</v>
      </c>
      <c r="J525" s="42">
        <f t="shared" si="234"/>
        <v>3836.8446599999997</v>
      </c>
      <c r="K525" s="42">
        <f t="shared" si="234"/>
        <v>40.063672999999994</v>
      </c>
      <c r="L525" s="42">
        <f t="shared" si="234"/>
        <v>19753.024307000003</v>
      </c>
      <c r="M525" s="42">
        <f t="shared" si="234"/>
        <v>240.01767999999933</v>
      </c>
      <c r="N525" s="42">
        <f t="shared" si="234"/>
        <v>0</v>
      </c>
      <c r="O525" s="42">
        <f t="shared" si="234"/>
        <v>0</v>
      </c>
      <c r="P525" s="42">
        <f t="shared" si="225"/>
        <v>0</v>
      </c>
      <c r="Q525" s="42"/>
      <c r="R525" s="42">
        <f t="shared" si="230"/>
        <v>301061.117736</v>
      </c>
      <c r="S525" s="42">
        <f t="shared" si="226"/>
        <v>-52553.57177572997</v>
      </c>
      <c r="T525" s="42">
        <f t="shared" si="226"/>
        <v>248507.54596027007</v>
      </c>
      <c r="U525" s="42">
        <f t="shared" si="226"/>
        <v>-6303.1176080000005</v>
      </c>
      <c r="V525" s="42">
        <f t="shared" si="226"/>
        <v>242204.42835227004</v>
      </c>
      <c r="W525" s="42">
        <f>V525/$S$13*100</f>
        <v>32.20305106394037</v>
      </c>
    </row>
    <row r="526" spans="1:23" ht="15" customHeight="1">
      <c r="A526" s="71"/>
      <c r="B526" s="107" t="s">
        <v>106</v>
      </c>
      <c r="C526" s="42">
        <f t="shared" si="218"/>
        <v>144418.74195099997</v>
      </c>
      <c r="D526" s="42">
        <f t="shared" si="218"/>
        <v>75055.300523</v>
      </c>
      <c r="E526" s="42">
        <f t="shared" si="218"/>
        <v>57695.31981000001</v>
      </c>
      <c r="F526" s="42">
        <f t="shared" si="218"/>
        <v>950.648</v>
      </c>
      <c r="G526" s="42">
        <f aca="true" t="shared" si="235" ref="G526:O526">G546+G756+G791+G811+G831</f>
        <v>29321.786</v>
      </c>
      <c r="H526" s="42">
        <f t="shared" si="235"/>
        <v>0</v>
      </c>
      <c r="I526" s="42">
        <f t="shared" si="235"/>
        <v>0</v>
      </c>
      <c r="J526" s="42">
        <f t="shared" si="235"/>
        <v>3378.9546</v>
      </c>
      <c r="K526" s="42">
        <f t="shared" si="235"/>
        <v>44.535267</v>
      </c>
      <c r="L526" s="42">
        <f t="shared" si="235"/>
        <v>22863.717496999998</v>
      </c>
      <c r="M526" s="42">
        <f t="shared" si="235"/>
        <v>169.39398000000003</v>
      </c>
      <c r="N526" s="42">
        <f t="shared" si="235"/>
        <v>0</v>
      </c>
      <c r="O526" s="42">
        <f t="shared" si="235"/>
        <v>0</v>
      </c>
      <c r="P526" s="42">
        <f t="shared" si="225"/>
        <v>0</v>
      </c>
      <c r="Q526" s="42"/>
      <c r="R526" s="42">
        <f t="shared" si="230"/>
        <v>333898.397628</v>
      </c>
      <c r="S526" s="42">
        <f t="shared" si="226"/>
        <v>-52991.71500868001</v>
      </c>
      <c r="T526" s="42">
        <f t="shared" si="226"/>
        <v>280906.68261931994</v>
      </c>
      <c r="U526" s="42">
        <f t="shared" si="226"/>
        <v>-4745.455493</v>
      </c>
      <c r="V526" s="42">
        <f t="shared" si="226"/>
        <v>276161.22712631995</v>
      </c>
      <c r="W526" s="117">
        <f>V526/$S$14*100</f>
        <v>32.42776407430688</v>
      </c>
    </row>
    <row r="527" spans="1:23" ht="15" customHeight="1">
      <c r="A527" s="71"/>
      <c r="B527" s="107" t="s">
        <v>135</v>
      </c>
      <c r="C527" s="42">
        <f t="shared" si="218"/>
        <v>174674.15899999999</v>
      </c>
      <c r="D527" s="42">
        <f t="shared" si="218"/>
        <v>76170.45155299999</v>
      </c>
      <c r="E527" s="42">
        <f t="shared" si="218"/>
        <v>63560.034270000004</v>
      </c>
      <c r="F527" s="42">
        <f t="shared" si="218"/>
        <v>953.457406</v>
      </c>
      <c r="G527" s="42">
        <f aca="true" t="shared" si="236" ref="G527:O527">G547+G757+G792+G812+G832</f>
        <v>34854.14023600001</v>
      </c>
      <c r="H527" s="42">
        <f t="shared" si="236"/>
        <v>0</v>
      </c>
      <c r="I527" s="42">
        <f t="shared" si="236"/>
        <v>0</v>
      </c>
      <c r="J527" s="42">
        <f t="shared" si="236"/>
        <v>3513.9269400000003</v>
      </c>
      <c r="K527" s="42">
        <f t="shared" si="236"/>
        <v>52.639234</v>
      </c>
      <c r="L527" s="42">
        <f t="shared" si="236"/>
        <v>28136.818655</v>
      </c>
      <c r="M527" s="42">
        <f t="shared" si="236"/>
        <v>126.332879</v>
      </c>
      <c r="N527" s="42">
        <f t="shared" si="236"/>
        <v>0</v>
      </c>
      <c r="O527" s="42">
        <f t="shared" si="236"/>
        <v>0</v>
      </c>
      <c r="P527" s="42">
        <f t="shared" si="225"/>
        <v>0</v>
      </c>
      <c r="Q527" s="42"/>
      <c r="R527" s="42">
        <f t="shared" si="230"/>
        <v>382041.960173</v>
      </c>
      <c r="S527" s="42">
        <f t="shared" si="226"/>
        <v>-54670.10383243</v>
      </c>
      <c r="T527" s="42">
        <f t="shared" si="226"/>
        <v>327371.85634057</v>
      </c>
      <c r="U527" s="42">
        <f t="shared" si="226"/>
        <v>-5256.875186</v>
      </c>
      <c r="V527" s="42">
        <f t="shared" si="226"/>
        <v>322114.98115457006</v>
      </c>
      <c r="W527" s="42">
        <f>V527/$S$15*100</f>
        <v>33.58657970999583</v>
      </c>
    </row>
    <row r="528" spans="1:23" ht="15" customHeight="1">
      <c r="A528" s="71"/>
      <c r="B528" s="107" t="s">
        <v>143</v>
      </c>
      <c r="C528" s="42">
        <f t="shared" si="218"/>
        <v>200556.575308</v>
      </c>
      <c r="D528" s="42">
        <f t="shared" si="218"/>
        <v>86991.18649699999</v>
      </c>
      <c r="E528" s="42">
        <f t="shared" si="218"/>
        <v>70907.211222</v>
      </c>
      <c r="F528" s="42">
        <f t="shared" si="218"/>
        <v>1701.252819</v>
      </c>
      <c r="G528" s="42">
        <f aca="true" t="shared" si="237" ref="G528:O528">G548+G758+G793+G813+G833</f>
        <v>41801.359132</v>
      </c>
      <c r="H528" s="42">
        <f t="shared" si="237"/>
        <v>0</v>
      </c>
      <c r="I528" s="42">
        <f t="shared" si="237"/>
        <v>0</v>
      </c>
      <c r="J528" s="42">
        <f t="shared" si="237"/>
        <v>5133.766079999999</v>
      </c>
      <c r="K528" s="42">
        <f t="shared" si="237"/>
        <v>74.685565</v>
      </c>
      <c r="L528" s="42">
        <f t="shared" si="237"/>
        <v>31309.18234</v>
      </c>
      <c r="M528" s="42">
        <f t="shared" si="237"/>
        <v>145.17580399999997</v>
      </c>
      <c r="N528" s="42">
        <f t="shared" si="237"/>
        <v>0</v>
      </c>
      <c r="O528" s="42">
        <f t="shared" si="237"/>
        <v>0</v>
      </c>
      <c r="P528" s="42">
        <f t="shared" si="225"/>
        <v>0</v>
      </c>
      <c r="Q528" s="42"/>
      <c r="R528" s="42">
        <f t="shared" si="230"/>
        <v>438620.39476699993</v>
      </c>
      <c r="S528" s="42">
        <f t="shared" si="226"/>
        <v>-64179.35437776</v>
      </c>
      <c r="T528" s="42">
        <f t="shared" si="226"/>
        <v>374441.04038923985</v>
      </c>
      <c r="U528" s="42">
        <f t="shared" si="226"/>
        <v>-4811.83814</v>
      </c>
      <c r="V528" s="42">
        <f t="shared" si="226"/>
        <v>369629.20224923996</v>
      </c>
      <c r="W528" s="42">
        <f>V528/$S$16*100</f>
        <v>34.746294279858155</v>
      </c>
    </row>
    <row r="529" spans="1:23" ht="15" customHeight="1">
      <c r="A529" s="71"/>
      <c r="B529" s="107" t="s">
        <v>150</v>
      </c>
      <c r="C529" s="42">
        <f t="shared" si="218"/>
        <v>246929.9020419999</v>
      </c>
      <c r="D529" s="42">
        <f t="shared" si="218"/>
        <v>95612.89103599999</v>
      </c>
      <c r="E529" s="42">
        <f t="shared" si="218"/>
        <v>82360.071302</v>
      </c>
      <c r="F529" s="42">
        <f t="shared" si="218"/>
        <v>8724.409905</v>
      </c>
      <c r="G529" s="42">
        <f aca="true" t="shared" si="238" ref="G529:O529">G549+G759+G794+G814+G834</f>
        <v>45219.043344</v>
      </c>
      <c r="H529" s="42">
        <f t="shared" si="238"/>
        <v>0</v>
      </c>
      <c r="I529" s="42">
        <f t="shared" si="238"/>
        <v>0</v>
      </c>
      <c r="J529" s="42">
        <f t="shared" si="238"/>
        <v>6534.71962</v>
      </c>
      <c r="K529" s="42">
        <f t="shared" si="238"/>
        <v>153.098853</v>
      </c>
      <c r="L529" s="42">
        <f t="shared" si="238"/>
        <v>33095.71881700001</v>
      </c>
      <c r="M529" s="42">
        <f t="shared" si="238"/>
        <v>394.934392</v>
      </c>
      <c r="N529" s="42">
        <f t="shared" si="238"/>
        <v>0</v>
      </c>
      <c r="O529" s="42">
        <f t="shared" si="238"/>
        <v>0</v>
      </c>
      <c r="P529" s="42">
        <f t="shared" si="225"/>
        <v>0</v>
      </c>
      <c r="Q529" s="42">
        <f>Q549+Q759+Q794+Q814+Q834</f>
        <v>101.56700000000001</v>
      </c>
      <c r="R529" s="42">
        <f t="shared" si="230"/>
        <v>519126.3563109999</v>
      </c>
      <c r="S529" s="42">
        <f t="shared" si="226"/>
        <v>-85529.59825647999</v>
      </c>
      <c r="T529" s="42">
        <f t="shared" si="226"/>
        <v>433596.75805452006</v>
      </c>
      <c r="U529" s="42">
        <f t="shared" si="226"/>
        <v>-9141.601281</v>
      </c>
      <c r="V529" s="42">
        <f t="shared" si="226"/>
        <v>424455.15677352</v>
      </c>
      <c r="W529" s="42">
        <f>V529/$S$17*100</f>
        <v>39.78842477656087</v>
      </c>
    </row>
    <row r="530" spans="1:23" ht="15" customHeight="1">
      <c r="A530" s="71"/>
      <c r="B530" s="107" t="s">
        <v>159</v>
      </c>
      <c r="C530" s="42">
        <f t="shared" si="218"/>
        <v>264230.716008</v>
      </c>
      <c r="D530" s="42">
        <f t="shared" si="218"/>
        <v>102696.626884</v>
      </c>
      <c r="E530" s="42">
        <f t="shared" si="218"/>
        <v>90657.897593</v>
      </c>
      <c r="F530" s="42">
        <f t="shared" si="218"/>
        <v>3648.5851030000003</v>
      </c>
      <c r="G530" s="42">
        <f aca="true" t="shared" si="239" ref="G530:O530">G550+G760+G795+G815+G835</f>
        <v>49812.635861</v>
      </c>
      <c r="H530" s="42">
        <f t="shared" si="239"/>
        <v>0</v>
      </c>
      <c r="I530" s="42">
        <f t="shared" si="239"/>
        <v>0</v>
      </c>
      <c r="J530" s="42">
        <f t="shared" si="239"/>
        <v>8112.9695</v>
      </c>
      <c r="K530" s="42">
        <f t="shared" si="239"/>
        <v>104.7412</v>
      </c>
      <c r="L530" s="42">
        <f t="shared" si="239"/>
        <v>35758.012497</v>
      </c>
      <c r="M530" s="42">
        <f t="shared" si="239"/>
        <v>471.214848</v>
      </c>
      <c r="N530" s="42">
        <f t="shared" si="239"/>
        <v>0</v>
      </c>
      <c r="O530" s="42">
        <f t="shared" si="239"/>
        <v>0</v>
      </c>
      <c r="P530" s="42">
        <f t="shared" si="225"/>
        <v>0</v>
      </c>
      <c r="Q530" s="42">
        <f>Q550+Q760+Q795+Q815+Q835</f>
        <v>198.483</v>
      </c>
      <c r="R530" s="42">
        <f t="shared" si="230"/>
        <v>555691.882494</v>
      </c>
      <c r="S530" s="42">
        <f t="shared" si="226"/>
        <v>-89807.61238345</v>
      </c>
      <c r="T530" s="42">
        <f t="shared" si="226"/>
        <v>465884.27011054987</v>
      </c>
      <c r="U530" s="42">
        <f t="shared" si="226"/>
        <v>-6257.128355999999</v>
      </c>
      <c r="V530" s="42">
        <f t="shared" si="226"/>
        <v>459627.1417545499</v>
      </c>
      <c r="W530" s="42">
        <f>V530/$S$18*100</f>
        <v>38.653694763385396</v>
      </c>
    </row>
    <row r="531" spans="1:23" ht="15" customHeight="1">
      <c r="A531" s="71"/>
      <c r="B531" s="107" t="s">
        <v>164</v>
      </c>
      <c r="C531" s="42">
        <f t="shared" si="218"/>
        <v>315367.3794050001</v>
      </c>
      <c r="D531" s="42">
        <f t="shared" si="218"/>
        <v>116454.89813300001</v>
      </c>
      <c r="E531" s="42">
        <f t="shared" si="218"/>
        <v>99275.577363</v>
      </c>
      <c r="F531" s="42">
        <f t="shared" si="218"/>
        <v>2172.144775</v>
      </c>
      <c r="G531" s="42">
        <f aca="true" t="shared" si="240" ref="G531:O531">G551+G761+G796+G816+G836</f>
        <v>54859.78595500001</v>
      </c>
      <c r="H531" s="42">
        <f t="shared" si="240"/>
        <v>0</v>
      </c>
      <c r="I531" s="42">
        <f t="shared" si="240"/>
        <v>0</v>
      </c>
      <c r="J531" s="42">
        <f t="shared" si="240"/>
        <v>12148.766489999998</v>
      </c>
      <c r="K531" s="42">
        <f t="shared" si="240"/>
        <v>285.65529226999996</v>
      </c>
      <c r="L531" s="42">
        <f t="shared" si="240"/>
        <v>39824.18352299999</v>
      </c>
      <c r="M531" s="42">
        <f t="shared" si="240"/>
        <v>487.37463399999996</v>
      </c>
      <c r="N531" s="42">
        <f t="shared" si="240"/>
        <v>0</v>
      </c>
      <c r="O531" s="42">
        <f t="shared" si="240"/>
        <v>0</v>
      </c>
      <c r="P531" s="42">
        <f t="shared" si="225"/>
        <v>0</v>
      </c>
      <c r="Q531" s="42">
        <f>Q551+Q761+Q796+Q816+Q836</f>
        <v>399.525</v>
      </c>
      <c r="R531" s="42">
        <f t="shared" si="230"/>
        <v>641275.29057027</v>
      </c>
      <c r="S531" s="42">
        <f t="shared" si="226"/>
        <v>-94544.51270343</v>
      </c>
      <c r="T531" s="42">
        <f t="shared" si="226"/>
        <v>546730.77786684</v>
      </c>
      <c r="U531" s="42">
        <f t="shared" si="226"/>
        <v>-5762.282245</v>
      </c>
      <c r="V531" s="42">
        <f t="shared" si="226"/>
        <v>540968.4956218399</v>
      </c>
      <c r="W531" s="42">
        <f>V531/$S$19*100</f>
        <v>38.37244102602108</v>
      </c>
    </row>
    <row r="532" spans="1:23" ht="15" customHeight="1">
      <c r="A532" s="71"/>
      <c r="B532" s="107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51"/>
    </row>
    <row r="533" spans="1:23" ht="15" customHeight="1">
      <c r="A533" s="71" t="s">
        <v>166</v>
      </c>
      <c r="B533" s="13" t="s">
        <v>17</v>
      </c>
      <c r="C533" s="45">
        <f aca="true" t="shared" si="241" ref="C533:P533">C553+C573+C593+C613+C634+C654+C689+C719</f>
        <v>29485.433961600003</v>
      </c>
      <c r="D533" s="45">
        <f t="shared" si="241"/>
        <v>14708.833700000003</v>
      </c>
      <c r="E533" s="45">
        <f t="shared" si="241"/>
        <v>16148.05</v>
      </c>
      <c r="F533" s="45">
        <f t="shared" si="241"/>
        <v>1589.435</v>
      </c>
      <c r="G533" s="45">
        <f t="shared" si="241"/>
        <v>6980.81</v>
      </c>
      <c r="H533" s="45">
        <f t="shared" si="241"/>
        <v>2434.2282466</v>
      </c>
      <c r="I533" s="45">
        <f t="shared" si="241"/>
        <v>2.94</v>
      </c>
      <c r="J533" s="45">
        <f t="shared" si="241"/>
        <v>303</v>
      </c>
      <c r="K533" s="45">
        <f t="shared" si="241"/>
        <v>321.8163</v>
      </c>
      <c r="L533" s="45">
        <f t="shared" si="241"/>
        <v>10010.124</v>
      </c>
      <c r="M533" s="45">
        <f t="shared" si="241"/>
        <v>1339.5</v>
      </c>
      <c r="N533" s="45">
        <f t="shared" si="241"/>
        <v>0</v>
      </c>
      <c r="O533" s="45">
        <f t="shared" si="241"/>
        <v>112.6</v>
      </c>
      <c r="P533" s="45">
        <f t="shared" si="241"/>
        <v>0</v>
      </c>
      <c r="Q533" s="45"/>
      <c r="R533" s="44">
        <f>SUM(C533:O533)</f>
        <v>83436.77120820002</v>
      </c>
      <c r="S533" s="20">
        <f>S553+S573+S593+S613+S634+S654+S689+S719+S721</f>
        <v>-12102.7</v>
      </c>
      <c r="T533" s="48">
        <f>R533+S533</f>
        <v>71334.07120820002</v>
      </c>
      <c r="U533" s="20">
        <f>U553+U573+U593+U613+U634+U654+U689+U719+U721</f>
        <v>0</v>
      </c>
      <c r="V533" s="48">
        <f>T533+U533</f>
        <v>71334.07120820002</v>
      </c>
      <c r="W533" s="20">
        <f>V533/$S$1*100</f>
        <v>29.153037234800365</v>
      </c>
    </row>
    <row r="534" spans="2:23" ht="15" customHeight="1">
      <c r="B534" s="13" t="s">
        <v>18</v>
      </c>
      <c r="C534" s="45">
        <f aca="true" t="shared" si="242" ref="C534:P534">C554+C574+C594+C614+C635+C655+C690+C720</f>
        <v>34420.67999999999</v>
      </c>
      <c r="D534" s="45">
        <f t="shared" si="242"/>
        <v>17842.899999999998</v>
      </c>
      <c r="E534" s="45">
        <f t="shared" si="242"/>
        <v>17736.280000000002</v>
      </c>
      <c r="F534" s="45">
        <f t="shared" si="242"/>
        <v>1491.5</v>
      </c>
      <c r="G534" s="45">
        <f t="shared" si="242"/>
        <v>9136.199999999999</v>
      </c>
      <c r="H534" s="45">
        <f t="shared" si="242"/>
        <v>1767.8799999999999</v>
      </c>
      <c r="I534" s="45">
        <f t="shared" si="242"/>
        <v>2.5</v>
      </c>
      <c r="J534" s="45">
        <f t="shared" si="242"/>
        <v>649.8</v>
      </c>
      <c r="K534" s="45">
        <f t="shared" si="242"/>
        <v>280.5</v>
      </c>
      <c r="L534" s="45">
        <f t="shared" si="242"/>
        <v>10871.800000000001</v>
      </c>
      <c r="M534" s="45">
        <f t="shared" si="242"/>
        <v>1285.8</v>
      </c>
      <c r="N534" s="45">
        <f t="shared" si="242"/>
        <v>0</v>
      </c>
      <c r="O534" s="45">
        <f t="shared" si="242"/>
        <v>246.4</v>
      </c>
      <c r="P534" s="45">
        <f t="shared" si="242"/>
        <v>118.9</v>
      </c>
      <c r="Q534" s="45"/>
      <c r="R534" s="44">
        <f>SUM(C534:P534)</f>
        <v>95851.13999999998</v>
      </c>
      <c r="S534" s="20">
        <f>S554+S574+S594+S614+S635+S655+S690+S720+S722</f>
        <v>-11875.68</v>
      </c>
      <c r="T534" s="48">
        <f>R534+S534</f>
        <v>83975.45999999999</v>
      </c>
      <c r="U534" s="20">
        <f>U554+U574+U594+U614+U635+U655+U690+U720+U722</f>
        <v>0</v>
      </c>
      <c r="V534" s="48">
        <f>T534+U534</f>
        <v>83975.45999999999</v>
      </c>
      <c r="W534" s="20">
        <f>V534/$S$2*100</f>
        <v>29.27382827764858</v>
      </c>
    </row>
    <row r="535" spans="1:23" ht="15" customHeight="1">
      <c r="A535" s="71"/>
      <c r="B535" s="13" t="s">
        <v>68</v>
      </c>
      <c r="C535" s="45">
        <f aca="true" t="shared" si="243" ref="C535:P535">C555+C575+C595+C615+C636+C656+C691+C721</f>
        <v>43118.78</v>
      </c>
      <c r="D535" s="45">
        <f t="shared" si="243"/>
        <v>22547.4</v>
      </c>
      <c r="E535" s="45">
        <f t="shared" si="243"/>
        <v>18481.38</v>
      </c>
      <c r="F535" s="45">
        <f t="shared" si="243"/>
        <v>1495.3</v>
      </c>
      <c r="G535" s="45">
        <f t="shared" si="243"/>
        <v>10129.900000000001</v>
      </c>
      <c r="H535" s="45">
        <f t="shared" si="243"/>
        <v>1582.1000000000001</v>
      </c>
      <c r="I535" s="45">
        <f t="shared" si="243"/>
        <v>0.8</v>
      </c>
      <c r="J535" s="45">
        <f t="shared" si="243"/>
        <v>936.6</v>
      </c>
      <c r="K535" s="45">
        <f t="shared" si="243"/>
        <v>171.2</v>
      </c>
      <c r="L535" s="45">
        <f t="shared" si="243"/>
        <v>11571.1</v>
      </c>
      <c r="M535" s="45">
        <f t="shared" si="243"/>
        <v>1750.5000000000002</v>
      </c>
      <c r="N535" s="45">
        <f t="shared" si="243"/>
        <v>8.7</v>
      </c>
      <c r="O535" s="45">
        <f t="shared" si="243"/>
        <v>1446.4</v>
      </c>
      <c r="P535" s="45">
        <f t="shared" si="243"/>
        <v>298.8</v>
      </c>
      <c r="Q535" s="45"/>
      <c r="R535" s="44">
        <f>SUM(C535:P535)</f>
        <v>113538.96000000002</v>
      </c>
      <c r="S535" s="20">
        <f>S555+S575+S595+S615+S636+S656+S691+S721</f>
        <v>-12007.8</v>
      </c>
      <c r="T535" s="48">
        <f>R535+S535</f>
        <v>101531.16000000002</v>
      </c>
      <c r="U535" s="20">
        <f>U555+U575+U595+U615+U636+U656+U691+U721+U723</f>
        <v>-298.8</v>
      </c>
      <c r="V535" s="48">
        <f>T535+U535</f>
        <v>101232.36000000002</v>
      </c>
      <c r="W535" s="20">
        <f>V535/$S$3*100</f>
        <v>29.534249069180834</v>
      </c>
    </row>
    <row r="536" spans="2:23" ht="15" customHeight="1">
      <c r="B536" s="13" t="s">
        <v>69</v>
      </c>
      <c r="C536" s="45">
        <f aca="true" t="shared" si="244" ref="C536:O536">C556+C576+C596+C616+C637+C657+C692+C722</f>
        <v>58089.899999999994</v>
      </c>
      <c r="D536" s="45">
        <f t="shared" si="244"/>
        <v>27973.19</v>
      </c>
      <c r="E536" s="45">
        <f t="shared" si="244"/>
        <v>23073.199999999997</v>
      </c>
      <c r="F536" s="45">
        <f t="shared" si="244"/>
        <v>1424.4</v>
      </c>
      <c r="G536" s="45">
        <f t="shared" si="244"/>
        <v>12771.5</v>
      </c>
      <c r="H536" s="45">
        <f t="shared" si="244"/>
        <v>2108.7999999999997</v>
      </c>
      <c r="I536" s="45">
        <f t="shared" si="244"/>
        <v>1</v>
      </c>
      <c r="J536" s="45">
        <f t="shared" si="244"/>
        <v>828.3</v>
      </c>
      <c r="K536" s="45">
        <f t="shared" si="244"/>
        <v>280.5</v>
      </c>
      <c r="L536" s="45">
        <f t="shared" si="244"/>
        <v>16345.5</v>
      </c>
      <c r="M536" s="45">
        <f t="shared" si="244"/>
        <v>2725.5</v>
      </c>
      <c r="N536" s="45">
        <f t="shared" si="244"/>
        <v>63.550000000000004</v>
      </c>
      <c r="O536" s="45">
        <f t="shared" si="244"/>
        <v>832.96</v>
      </c>
      <c r="P536" s="45"/>
      <c r="Q536" s="45"/>
      <c r="R536" s="44">
        <f aca="true" t="shared" si="245" ref="R536:R546">SUM(C536:O536)</f>
        <v>146518.29999999996</v>
      </c>
      <c r="S536" s="20">
        <f>S556+S576+S596+S616+S637+S657+S692+S722+S744</f>
        <v>-19005.592500999996</v>
      </c>
      <c r="T536" s="48">
        <f>R536+S536</f>
        <v>127512.70749899997</v>
      </c>
      <c r="U536" s="48"/>
      <c r="V536" s="48">
        <f>T536+U536</f>
        <v>127512.70749899997</v>
      </c>
      <c r="W536" s="45">
        <f>V536/$S$4*100</f>
        <v>29.954280815126268</v>
      </c>
    </row>
    <row r="537" spans="1:23" ht="15" customHeight="1">
      <c r="A537" s="71"/>
      <c r="B537" s="13" t="s">
        <v>75</v>
      </c>
      <c r="C537" s="45">
        <f aca="true" t="shared" si="246" ref="C537:O537">C557+C577+C597+C617+C638+C658+C693+C723</f>
        <v>73495.78300000001</v>
      </c>
      <c r="D537" s="45">
        <f t="shared" si="246"/>
        <v>36108.38</v>
      </c>
      <c r="E537" s="45">
        <f t="shared" si="246"/>
        <v>33714.799999999996</v>
      </c>
      <c r="F537" s="45">
        <f t="shared" si="246"/>
        <v>1368.94</v>
      </c>
      <c r="G537" s="45">
        <f t="shared" si="246"/>
        <v>16579.28369</v>
      </c>
      <c r="H537" s="45">
        <f t="shared" si="246"/>
        <v>1459.5800000000002</v>
      </c>
      <c r="I537" s="45">
        <f t="shared" si="246"/>
        <v>0.3</v>
      </c>
      <c r="J537" s="45">
        <f t="shared" si="246"/>
        <v>1672.5</v>
      </c>
      <c r="K537" s="45">
        <f t="shared" si="246"/>
        <v>481.590775</v>
      </c>
      <c r="L537" s="45">
        <f t="shared" si="246"/>
        <v>22965.29</v>
      </c>
      <c r="M537" s="45">
        <f t="shared" si="246"/>
        <v>3020.6</v>
      </c>
      <c r="N537" s="45">
        <f t="shared" si="246"/>
        <v>33.14</v>
      </c>
      <c r="O537" s="45">
        <f t="shared" si="246"/>
        <v>3640.1</v>
      </c>
      <c r="P537" s="45"/>
      <c r="Q537" s="45"/>
      <c r="R537" s="44">
        <f t="shared" si="245"/>
        <v>194540.287465</v>
      </c>
      <c r="S537" s="20">
        <f>S557+S577+S597+S617+S638+S658+S693+S723+S745</f>
        <v>-29576.349174900002</v>
      </c>
      <c r="T537" s="48">
        <f>R537+S537</f>
        <v>164963.9382901</v>
      </c>
      <c r="U537" s="48"/>
      <c r="V537" s="48">
        <f>T537+U537</f>
        <v>164963.9382901</v>
      </c>
      <c r="W537" s="45">
        <f>V537/$S$5*100</f>
        <v>30.558237336046997</v>
      </c>
    </row>
    <row r="538" spans="1:26" ht="15" customHeight="1">
      <c r="A538" s="71"/>
      <c r="B538" s="13" t="s">
        <v>82</v>
      </c>
      <c r="C538" s="45">
        <f aca="true" t="shared" si="247" ref="C538:P538">C558+C578+C598+C618+C639+C659+C674+C694+C724+C763</f>
        <v>86357.588777</v>
      </c>
      <c r="D538" s="45">
        <f t="shared" si="247"/>
        <v>37530.008748</v>
      </c>
      <c r="E538" s="45">
        <f t="shared" si="247"/>
        <v>40410.4900979</v>
      </c>
      <c r="F538" s="45">
        <f t="shared" si="247"/>
        <v>2724.1452659999995</v>
      </c>
      <c r="G538" s="45">
        <f t="shared" si="247"/>
        <v>15284.554636</v>
      </c>
      <c r="H538" s="45">
        <f t="shared" si="247"/>
        <v>189.219843</v>
      </c>
      <c r="I538" s="45">
        <f t="shared" si="247"/>
        <v>0</v>
      </c>
      <c r="J538" s="45">
        <f t="shared" si="247"/>
        <v>1838.9378700000002</v>
      </c>
      <c r="K538" s="45">
        <f t="shared" si="247"/>
        <v>870.179</v>
      </c>
      <c r="L538" s="45">
        <f t="shared" si="247"/>
        <v>22807.624403000005</v>
      </c>
      <c r="M538" s="45">
        <f t="shared" si="247"/>
        <v>3264.2999999999997</v>
      </c>
      <c r="N538" s="45">
        <f t="shared" si="247"/>
        <v>124.87898000000001</v>
      </c>
      <c r="O538" s="45">
        <f t="shared" si="247"/>
        <v>335.1</v>
      </c>
      <c r="P538" s="45">
        <f t="shared" si="247"/>
        <v>0</v>
      </c>
      <c r="Q538" s="45"/>
      <c r="R538" s="44">
        <f t="shared" si="245"/>
        <v>211737.0276209</v>
      </c>
      <c r="S538" s="45">
        <f aca="true" t="shared" si="248" ref="S538:V542">S558+S578+S598+S618+S639+S659+S674+S694+S724+S763</f>
        <v>-37504.20600533334</v>
      </c>
      <c r="T538" s="45">
        <f t="shared" si="248"/>
        <v>174232.82161556667</v>
      </c>
      <c r="U538" s="45">
        <f t="shared" si="248"/>
        <v>0</v>
      </c>
      <c r="V538" s="45">
        <f t="shared" si="248"/>
        <v>174232.82161556667</v>
      </c>
      <c r="W538" s="45">
        <f>V538/$S$6*100</f>
        <v>32.81873412406811</v>
      </c>
      <c r="Z538" s="31"/>
    </row>
    <row r="539" spans="1:23" ht="15" customHeight="1">
      <c r="A539" s="71"/>
      <c r="B539" s="13" t="s">
        <v>84</v>
      </c>
      <c r="C539" s="45">
        <f aca="true" t="shared" si="249" ref="C539:P539">C559+C579+C599+C619+C640+C660+C675+C695+C725+C764</f>
        <v>97348.197959</v>
      </c>
      <c r="D539" s="45">
        <f t="shared" si="249"/>
        <v>39919.72979499999</v>
      </c>
      <c r="E539" s="45">
        <f t="shared" si="249"/>
        <v>42666.764203000006</v>
      </c>
      <c r="F539" s="45">
        <f t="shared" si="249"/>
        <v>3825.587743</v>
      </c>
      <c r="G539" s="45">
        <f t="shared" si="249"/>
        <v>17315.818936000003</v>
      </c>
      <c r="H539" s="45">
        <f t="shared" si="249"/>
        <v>41.752</v>
      </c>
      <c r="I539" s="45">
        <f t="shared" si="249"/>
        <v>0</v>
      </c>
      <c r="J539" s="45">
        <f t="shared" si="249"/>
        <v>1920.80643</v>
      </c>
      <c r="K539" s="45">
        <f t="shared" si="249"/>
        <v>684.0474330000001</v>
      </c>
      <c r="L539" s="45">
        <f t="shared" si="249"/>
        <v>21117.677249999993</v>
      </c>
      <c r="M539" s="45">
        <f t="shared" si="249"/>
        <v>3553.1500000000005</v>
      </c>
      <c r="N539" s="45">
        <f t="shared" si="249"/>
        <v>63.4</v>
      </c>
      <c r="O539" s="45">
        <f t="shared" si="249"/>
        <v>429.132</v>
      </c>
      <c r="P539" s="45">
        <f t="shared" si="249"/>
        <v>0</v>
      </c>
      <c r="Q539" s="45"/>
      <c r="R539" s="44">
        <f t="shared" si="245"/>
        <v>228886.063749</v>
      </c>
      <c r="S539" s="45">
        <f t="shared" si="248"/>
        <v>-45615.872007000005</v>
      </c>
      <c r="T539" s="45">
        <f t="shared" si="248"/>
        <v>183270.191742</v>
      </c>
      <c r="U539" s="45">
        <f t="shared" si="248"/>
        <v>0</v>
      </c>
      <c r="V539" s="45">
        <f t="shared" si="248"/>
        <v>183270.191742</v>
      </c>
      <c r="W539" s="45">
        <f>V539/$S$7*100</f>
        <v>33.91780114384319</v>
      </c>
    </row>
    <row r="540" spans="1:23" ht="15" customHeight="1">
      <c r="A540" s="71"/>
      <c r="B540" s="13" t="s">
        <v>85</v>
      </c>
      <c r="C540" s="45">
        <f aca="true" t="shared" si="250" ref="C540:P540">C560+C580+C600+C620+C641+C661+C676+C696+C726+C765</f>
        <v>99873.41953999997</v>
      </c>
      <c r="D540" s="45">
        <f t="shared" si="250"/>
        <v>41787.697767</v>
      </c>
      <c r="E540" s="45">
        <f t="shared" si="250"/>
        <v>48002.158478</v>
      </c>
      <c r="F540" s="45">
        <f t="shared" si="250"/>
        <v>2173.333943</v>
      </c>
      <c r="G540" s="45">
        <f t="shared" si="250"/>
        <v>17723.263560000003</v>
      </c>
      <c r="H540" s="45">
        <f t="shared" si="250"/>
        <v>3.932969</v>
      </c>
      <c r="I540" s="45">
        <f t="shared" si="250"/>
        <v>0</v>
      </c>
      <c r="J540" s="45">
        <f t="shared" si="250"/>
        <v>1206.93724</v>
      </c>
      <c r="K540" s="45">
        <f t="shared" si="250"/>
        <v>606.218</v>
      </c>
      <c r="L540" s="45">
        <f t="shared" si="250"/>
        <v>17151.256933999997</v>
      </c>
      <c r="M540" s="45">
        <f t="shared" si="250"/>
        <v>766.2429999999999</v>
      </c>
      <c r="N540" s="45">
        <f t="shared" si="250"/>
        <v>68.60001299999999</v>
      </c>
      <c r="O540" s="45">
        <f t="shared" si="250"/>
        <v>650.616</v>
      </c>
      <c r="P540" s="45">
        <f t="shared" si="250"/>
        <v>0</v>
      </c>
      <c r="Q540" s="45"/>
      <c r="R540" s="44">
        <f t="shared" si="245"/>
        <v>230013.67744399994</v>
      </c>
      <c r="S540" s="45">
        <f t="shared" si="248"/>
        <v>-46382.77075400001</v>
      </c>
      <c r="T540" s="45">
        <f t="shared" si="248"/>
        <v>183630.90668999997</v>
      </c>
      <c r="U540" s="45">
        <f t="shared" si="248"/>
        <v>0</v>
      </c>
      <c r="V540" s="45">
        <f t="shared" si="248"/>
        <v>183630.90668999997</v>
      </c>
      <c r="W540" s="45">
        <f>V540/$S$8*100</f>
        <v>31.272117627744933</v>
      </c>
    </row>
    <row r="541" spans="1:23" ht="15" customHeight="1">
      <c r="A541" s="71"/>
      <c r="B541" s="109" t="s">
        <v>89</v>
      </c>
      <c r="C541" s="45">
        <f aca="true" t="shared" si="251" ref="C541:P541">C561+C581+C601+C621+C642+C662+C677+C697+C727+C766</f>
        <v>100150.050719</v>
      </c>
      <c r="D541" s="45">
        <f t="shared" si="251"/>
        <v>45056.789645000004</v>
      </c>
      <c r="E541" s="45">
        <f t="shared" si="251"/>
        <v>48650.423292</v>
      </c>
      <c r="F541" s="45">
        <f t="shared" si="251"/>
        <v>1743.757836</v>
      </c>
      <c r="G541" s="45">
        <f t="shared" si="251"/>
        <v>19368.347874999996</v>
      </c>
      <c r="H541" s="45">
        <f t="shared" si="251"/>
        <v>5.3</v>
      </c>
      <c r="I541" s="45">
        <f t="shared" si="251"/>
        <v>0</v>
      </c>
      <c r="J541" s="45">
        <f t="shared" si="251"/>
        <v>1094.8577</v>
      </c>
      <c r="K541" s="45">
        <f t="shared" si="251"/>
        <v>891.8720410000001</v>
      </c>
      <c r="L541" s="45">
        <f t="shared" si="251"/>
        <v>16922.131999999998</v>
      </c>
      <c r="M541" s="45">
        <f t="shared" si="251"/>
        <v>441.4</v>
      </c>
      <c r="N541" s="45">
        <f t="shared" si="251"/>
        <v>14.92</v>
      </c>
      <c r="O541" s="45">
        <f t="shared" si="251"/>
        <v>0</v>
      </c>
      <c r="P541" s="45">
        <f t="shared" si="251"/>
        <v>0</v>
      </c>
      <c r="Q541" s="45"/>
      <c r="R541" s="44">
        <f t="shared" si="245"/>
        <v>234339.85110799997</v>
      </c>
      <c r="S541" s="45">
        <f t="shared" si="248"/>
        <v>-44231.830248</v>
      </c>
      <c r="T541" s="45">
        <f t="shared" si="248"/>
        <v>190108.02086000002</v>
      </c>
      <c r="U541" s="45">
        <f t="shared" si="248"/>
        <v>-833.658</v>
      </c>
      <c r="V541" s="45">
        <f t="shared" si="248"/>
        <v>189274.36286000002</v>
      </c>
      <c r="W541" s="45">
        <f>V541/$S$9*100</f>
        <v>30.46578120867831</v>
      </c>
    </row>
    <row r="542" spans="1:23" ht="15" customHeight="1">
      <c r="A542" s="71"/>
      <c r="B542" s="109" t="s">
        <v>91</v>
      </c>
      <c r="C542" s="45">
        <f aca="true" t="shared" si="252" ref="C542:P542">C562+C582+C602+C622+C643+C663+C678+C698+C728+C767</f>
        <v>105691.22588900001</v>
      </c>
      <c r="D542" s="45">
        <f t="shared" si="252"/>
        <v>48470.236924000004</v>
      </c>
      <c r="E542" s="45">
        <f t="shared" si="252"/>
        <v>49950.5169989</v>
      </c>
      <c r="F542" s="45">
        <f t="shared" si="252"/>
        <v>1789.6332099999997</v>
      </c>
      <c r="G542" s="45">
        <f t="shared" si="252"/>
        <v>23104.655575999997</v>
      </c>
      <c r="H542" s="45">
        <f t="shared" si="252"/>
        <v>0</v>
      </c>
      <c r="I542" s="45">
        <f t="shared" si="252"/>
        <v>0</v>
      </c>
      <c r="J542" s="45">
        <f t="shared" si="252"/>
        <v>1195.2950499999997</v>
      </c>
      <c r="K542" s="45">
        <f t="shared" si="252"/>
        <v>923.231531</v>
      </c>
      <c r="L542" s="45">
        <f t="shared" si="252"/>
        <v>16860.305551</v>
      </c>
      <c r="M542" s="45">
        <f t="shared" si="252"/>
        <v>207.047911</v>
      </c>
      <c r="N542" s="45">
        <f t="shared" si="252"/>
        <v>0</v>
      </c>
      <c r="O542" s="45">
        <f t="shared" si="252"/>
        <v>0</v>
      </c>
      <c r="P542" s="45">
        <f t="shared" si="252"/>
        <v>0</v>
      </c>
      <c r="Q542" s="45"/>
      <c r="R542" s="44">
        <f t="shared" si="245"/>
        <v>248192.14864089998</v>
      </c>
      <c r="S542" s="45">
        <f t="shared" si="248"/>
        <v>-49074.793449000004</v>
      </c>
      <c r="T542" s="45">
        <f t="shared" si="248"/>
        <v>199117.35519190005</v>
      </c>
      <c r="U542" s="45">
        <f t="shared" si="248"/>
        <v>0</v>
      </c>
      <c r="V542" s="45">
        <f t="shared" si="248"/>
        <v>199117.35519190005</v>
      </c>
      <c r="W542" s="45">
        <f>V542/$S$10*100</f>
        <v>31.52571895915932</v>
      </c>
    </row>
    <row r="543" spans="1:23" ht="15" customHeight="1">
      <c r="A543" s="71"/>
      <c r="B543" s="109" t="s">
        <v>93</v>
      </c>
      <c r="C543" s="45">
        <f aca="true" t="shared" si="253" ref="C543:C550">C563+C583+C603+C623+C644+C664+C679+C699+C729+C768+C709</f>
        <v>110670.38703399998</v>
      </c>
      <c r="D543" s="45">
        <f aca="true" t="shared" si="254" ref="D543:P543">D563+D583+D603+D623+D644+D664+D679+D699+D729+D768</f>
        <v>51286.3521455</v>
      </c>
      <c r="E543" s="45">
        <f t="shared" si="254"/>
        <v>52122.808362</v>
      </c>
      <c r="F543" s="45">
        <f t="shared" si="254"/>
        <v>1570.864294</v>
      </c>
      <c r="G543" s="45">
        <f t="shared" si="254"/>
        <v>22887.416217999995</v>
      </c>
      <c r="H543" s="45">
        <f t="shared" si="254"/>
        <v>0</v>
      </c>
      <c r="I543" s="45">
        <f t="shared" si="254"/>
        <v>0</v>
      </c>
      <c r="J543" s="45">
        <f t="shared" si="254"/>
        <v>1283.4341100000004</v>
      </c>
      <c r="K543" s="45">
        <f t="shared" si="254"/>
        <v>831.1085069999999</v>
      </c>
      <c r="L543" s="45">
        <f t="shared" si="254"/>
        <v>16146.925787000002</v>
      </c>
      <c r="M543" s="45">
        <f t="shared" si="254"/>
        <v>397.029895</v>
      </c>
      <c r="N543" s="45">
        <f t="shared" si="254"/>
        <v>0</v>
      </c>
      <c r="O543" s="45">
        <f t="shared" si="254"/>
        <v>0</v>
      </c>
      <c r="P543" s="45">
        <f t="shared" si="254"/>
        <v>0</v>
      </c>
      <c r="Q543" s="45"/>
      <c r="R543" s="44">
        <f t="shared" si="245"/>
        <v>257196.3263525</v>
      </c>
      <c r="S543" s="45">
        <f>S563+S583+S603+S623+S644+S664+S679+S699+S729+S768</f>
        <v>-47684.12595027139</v>
      </c>
      <c r="T543" s="45">
        <f aca="true" t="shared" si="255" ref="T543:T550">T563+T583+T603+T623+T644+T664+T679+T699+T729+T768+T709</f>
        <v>209512.20040222866</v>
      </c>
      <c r="U543" s="45">
        <f aca="true" t="shared" si="256" ref="U543:U550">U563+U583+U603+U623+U644+U664+U679+U699+U729+U768</f>
        <v>0</v>
      </c>
      <c r="V543" s="45">
        <f aca="true" t="shared" si="257" ref="V543:V550">V563+V583+V603+V623+V644+V664+V679+V699+V729+V768+V709</f>
        <v>209512.20040222866</v>
      </c>
      <c r="W543" s="45">
        <f>V543/$S$11*100</f>
        <v>31.323006821922355</v>
      </c>
    </row>
    <row r="544" spans="1:23" ht="15" customHeight="1">
      <c r="A544" s="71"/>
      <c r="B544" s="109" t="s">
        <v>95</v>
      </c>
      <c r="C544" s="45">
        <f t="shared" si="253"/>
        <v>118577.190984</v>
      </c>
      <c r="D544" s="45">
        <f aca="true" t="shared" si="258" ref="D544:P544">D564+D584+D604+D624+D645+D665+D680+D700+D730+D769+D710</f>
        <v>59372.353583000004</v>
      </c>
      <c r="E544" s="45">
        <f t="shared" si="258"/>
        <v>54728.347754</v>
      </c>
      <c r="F544" s="45">
        <f t="shared" si="258"/>
        <v>1337.359428</v>
      </c>
      <c r="G544" s="45">
        <f t="shared" si="258"/>
        <v>23512.939933</v>
      </c>
      <c r="H544" s="45">
        <f t="shared" si="258"/>
        <v>0</v>
      </c>
      <c r="I544" s="45">
        <f t="shared" si="258"/>
        <v>0</v>
      </c>
      <c r="J544" s="45">
        <f t="shared" si="258"/>
        <v>1456.09828</v>
      </c>
      <c r="K544" s="45">
        <f t="shared" si="258"/>
        <v>760.159422</v>
      </c>
      <c r="L544" s="45">
        <f t="shared" si="258"/>
        <v>18833.954559</v>
      </c>
      <c r="M544" s="45">
        <f t="shared" si="258"/>
        <v>488.696506</v>
      </c>
      <c r="N544" s="45">
        <f t="shared" si="258"/>
        <v>0</v>
      </c>
      <c r="O544" s="45">
        <f t="shared" si="258"/>
        <v>0</v>
      </c>
      <c r="P544" s="45">
        <f t="shared" si="258"/>
        <v>0</v>
      </c>
      <c r="Q544" s="45"/>
      <c r="R544" s="44">
        <f t="shared" si="245"/>
        <v>279067.100449</v>
      </c>
      <c r="S544" s="45">
        <f>S564+S584+S604+S624+S645+S665+S680+S700+S730+S769</f>
        <v>-52643.536798669986</v>
      </c>
      <c r="T544" s="45">
        <f t="shared" si="255"/>
        <v>226423.5636503301</v>
      </c>
      <c r="U544" s="45">
        <f t="shared" si="256"/>
        <v>0</v>
      </c>
      <c r="V544" s="45">
        <f t="shared" si="257"/>
        <v>226423.5636503301</v>
      </c>
      <c r="W544" s="45">
        <f>V544/$S$12*100</f>
        <v>31.776801258243015</v>
      </c>
    </row>
    <row r="545" spans="1:23" ht="15" customHeight="1">
      <c r="A545" s="71"/>
      <c r="B545" s="109" t="s">
        <v>101</v>
      </c>
      <c r="C545" s="45">
        <f t="shared" si="253"/>
        <v>123685.52999999998</v>
      </c>
      <c r="D545" s="45">
        <f aca="true" t="shared" si="259" ref="D545:P545">D565+D585+D605+D625+D646+D666+D681+D701+D731+D770+D711</f>
        <v>54058.330051000004</v>
      </c>
      <c r="E545" s="45">
        <f t="shared" si="259"/>
        <v>52189.275695000004</v>
      </c>
      <c r="F545" s="45">
        <f t="shared" si="259"/>
        <v>1003.6082759999999</v>
      </c>
      <c r="G545" s="45">
        <f t="shared" si="259"/>
        <v>26102.061395</v>
      </c>
      <c r="H545" s="45">
        <f t="shared" si="259"/>
        <v>0</v>
      </c>
      <c r="I545" s="45">
        <f t="shared" si="259"/>
        <v>0</v>
      </c>
      <c r="J545" s="45">
        <f t="shared" si="259"/>
        <v>1550.2314800000001</v>
      </c>
      <c r="K545" s="45">
        <f t="shared" si="259"/>
        <v>40.063672999999994</v>
      </c>
      <c r="L545" s="45">
        <f t="shared" si="259"/>
        <v>17906.795455000003</v>
      </c>
      <c r="M545" s="45">
        <f t="shared" si="259"/>
        <v>239.87257699999932</v>
      </c>
      <c r="N545" s="45">
        <f t="shared" si="259"/>
        <v>0</v>
      </c>
      <c r="O545" s="45">
        <f t="shared" si="259"/>
        <v>0</v>
      </c>
      <c r="P545" s="45">
        <f t="shared" si="259"/>
        <v>0</v>
      </c>
      <c r="Q545" s="45"/>
      <c r="R545" s="44">
        <f t="shared" si="245"/>
        <v>276775.76860199997</v>
      </c>
      <c r="S545" s="45">
        <f aca="true" t="shared" si="260" ref="S545:S550">S565+S585+S605+S625+S646+S666+S681+S701+S731+S770+S711</f>
        <v>-52385.19704272997</v>
      </c>
      <c r="T545" s="45">
        <f t="shared" si="255"/>
        <v>224390.57155927006</v>
      </c>
      <c r="U545" s="45">
        <f t="shared" si="256"/>
        <v>-1283.991</v>
      </c>
      <c r="V545" s="45">
        <f t="shared" si="257"/>
        <v>223106.58055927005</v>
      </c>
      <c r="W545" s="45">
        <f>V545/$S$13*100</f>
        <v>29.663836682629185</v>
      </c>
    </row>
    <row r="546" spans="1:23" ht="15" customHeight="1">
      <c r="A546" s="71"/>
      <c r="B546" s="13" t="s">
        <v>106</v>
      </c>
      <c r="C546" s="45">
        <f t="shared" si="253"/>
        <v>136637.007311</v>
      </c>
      <c r="D546" s="45">
        <f aca="true" t="shared" si="261" ref="D546:P546">D566+D586+D606+D626+D647+D667+D682+D702+D732+D771+D712</f>
        <v>62856.22725999999</v>
      </c>
      <c r="E546" s="45">
        <f t="shared" si="261"/>
        <v>57719.05881</v>
      </c>
      <c r="F546" s="45">
        <f t="shared" si="261"/>
        <v>963.0889999999999</v>
      </c>
      <c r="G546" s="45">
        <f t="shared" si="261"/>
        <v>29350.771</v>
      </c>
      <c r="H546" s="45">
        <f t="shared" si="261"/>
        <v>0</v>
      </c>
      <c r="I546" s="45">
        <f t="shared" si="261"/>
        <v>0</v>
      </c>
      <c r="J546" s="45">
        <f t="shared" si="261"/>
        <v>1553.62606</v>
      </c>
      <c r="K546" s="45">
        <f t="shared" si="261"/>
        <v>44.535267</v>
      </c>
      <c r="L546" s="45">
        <f t="shared" si="261"/>
        <v>21398.129496999998</v>
      </c>
      <c r="M546" s="45">
        <f t="shared" si="261"/>
        <v>169.13701200000003</v>
      </c>
      <c r="N546" s="45">
        <f t="shared" si="261"/>
        <v>0</v>
      </c>
      <c r="O546" s="45">
        <f t="shared" si="261"/>
        <v>0</v>
      </c>
      <c r="P546" s="45">
        <f t="shared" si="261"/>
        <v>0</v>
      </c>
      <c r="Q546" s="45"/>
      <c r="R546" s="44">
        <f t="shared" si="245"/>
        <v>310691.581217</v>
      </c>
      <c r="S546" s="45">
        <f t="shared" si="260"/>
        <v>-52877.65375868001</v>
      </c>
      <c r="T546" s="45">
        <f t="shared" si="255"/>
        <v>257813.92745832</v>
      </c>
      <c r="U546" s="45">
        <f t="shared" si="256"/>
        <v>0</v>
      </c>
      <c r="V546" s="45">
        <f t="shared" si="257"/>
        <v>257813.92745832</v>
      </c>
      <c r="W546" s="87">
        <f>V546/$S$14*100</f>
        <v>30.273363504662935</v>
      </c>
    </row>
    <row r="547" spans="1:23" ht="15" customHeight="1">
      <c r="A547" s="71"/>
      <c r="B547" s="13" t="s">
        <v>135</v>
      </c>
      <c r="C547" s="45">
        <f t="shared" si="253"/>
        <v>166343.788</v>
      </c>
      <c r="D547" s="45">
        <f aca="true" t="shared" si="262" ref="D547:P547">D567+D587+D607+D627+D648+D668+D683+D703+D733+D772+D713</f>
        <v>61014.50569999999</v>
      </c>
      <c r="E547" s="45">
        <f t="shared" si="262"/>
        <v>63585.341215</v>
      </c>
      <c r="F547" s="45">
        <f t="shared" si="262"/>
        <v>960.240468</v>
      </c>
      <c r="G547" s="45">
        <f t="shared" si="262"/>
        <v>34888.472063</v>
      </c>
      <c r="H547" s="45">
        <f t="shared" si="262"/>
        <v>0</v>
      </c>
      <c r="I547" s="45">
        <f t="shared" si="262"/>
        <v>0</v>
      </c>
      <c r="J547" s="45">
        <f t="shared" si="262"/>
        <v>1712.54166</v>
      </c>
      <c r="K547" s="45">
        <f t="shared" si="262"/>
        <v>52.639234</v>
      </c>
      <c r="L547" s="45">
        <f t="shared" si="262"/>
        <v>26205.870188</v>
      </c>
      <c r="M547" s="45">
        <f t="shared" si="262"/>
        <v>126.332879</v>
      </c>
      <c r="N547" s="45">
        <f t="shared" si="262"/>
        <v>0</v>
      </c>
      <c r="O547" s="45">
        <f t="shared" si="262"/>
        <v>0</v>
      </c>
      <c r="P547" s="45">
        <f t="shared" si="262"/>
        <v>0</v>
      </c>
      <c r="Q547" s="45"/>
      <c r="R547" s="44">
        <f>SUM(C547:O547)</f>
        <v>354889.731407</v>
      </c>
      <c r="S547" s="45">
        <f t="shared" si="260"/>
        <v>-54560.757102430005</v>
      </c>
      <c r="T547" s="45">
        <f t="shared" si="255"/>
        <v>300328.97430457006</v>
      </c>
      <c r="U547" s="45">
        <f t="shared" si="256"/>
        <v>0</v>
      </c>
      <c r="V547" s="45">
        <f t="shared" si="257"/>
        <v>300328.97430457006</v>
      </c>
      <c r="W547" s="87">
        <f>V547/$S$15*100</f>
        <v>31.31497640546365</v>
      </c>
    </row>
    <row r="548" spans="1:23" ht="15" customHeight="1">
      <c r="A548" s="71"/>
      <c r="B548" s="109" t="s">
        <v>143</v>
      </c>
      <c r="C548" s="45">
        <f t="shared" si="253"/>
        <v>193678.95450199998</v>
      </c>
      <c r="D548" s="45">
        <f aca="true" t="shared" si="263" ref="D548:P548">D568+D588+D608+D628+D649+D669+D684+D704+D734+D773+D714</f>
        <v>67519.11732699999</v>
      </c>
      <c r="E548" s="45">
        <f t="shared" si="263"/>
        <v>70910.030753</v>
      </c>
      <c r="F548" s="45">
        <f t="shared" si="263"/>
        <v>1710.4028309999999</v>
      </c>
      <c r="G548" s="45">
        <f t="shared" si="263"/>
        <v>41858.493572</v>
      </c>
      <c r="H548" s="45">
        <f t="shared" si="263"/>
        <v>0</v>
      </c>
      <c r="I548" s="45">
        <f t="shared" si="263"/>
        <v>0</v>
      </c>
      <c r="J548" s="45">
        <f t="shared" si="263"/>
        <v>2493.82415</v>
      </c>
      <c r="K548" s="45">
        <f t="shared" si="263"/>
        <v>74.685565</v>
      </c>
      <c r="L548" s="45">
        <f t="shared" si="263"/>
        <v>28749.915256</v>
      </c>
      <c r="M548" s="45">
        <f t="shared" si="263"/>
        <v>145.17580399999997</v>
      </c>
      <c r="N548" s="45">
        <f t="shared" si="263"/>
        <v>0</v>
      </c>
      <c r="O548" s="45">
        <f t="shared" si="263"/>
        <v>0</v>
      </c>
      <c r="P548" s="45">
        <f t="shared" si="263"/>
        <v>0</v>
      </c>
      <c r="Q548" s="45"/>
      <c r="R548" s="44">
        <f>SUM(C548:O548)</f>
        <v>407140.59975999995</v>
      </c>
      <c r="S548" s="45">
        <f t="shared" si="260"/>
        <v>-64081.55023776</v>
      </c>
      <c r="T548" s="45">
        <f t="shared" si="255"/>
        <v>343059.0495222399</v>
      </c>
      <c r="U548" s="45">
        <f t="shared" si="256"/>
        <v>-0.367654</v>
      </c>
      <c r="V548" s="45">
        <f t="shared" si="257"/>
        <v>343058.68186823995</v>
      </c>
      <c r="W548" s="87">
        <f>V548/$S$16*100</f>
        <v>32.24858274973758</v>
      </c>
    </row>
    <row r="549" spans="1:23" ht="15" customHeight="1">
      <c r="A549" s="71"/>
      <c r="B549" s="109" t="s">
        <v>150</v>
      </c>
      <c r="C549" s="45">
        <f t="shared" si="253"/>
        <v>232912.92016399995</v>
      </c>
      <c r="D549" s="45">
        <f aca="true" t="shared" si="264" ref="D549:P549">D569+D589+D609+D629+D650+D670+D685+D705+D735+D774+D715</f>
        <v>75421.96519499998</v>
      </c>
      <c r="E549" s="45">
        <f t="shared" si="264"/>
        <v>82354.400787</v>
      </c>
      <c r="F549" s="45">
        <f t="shared" si="264"/>
        <v>8732.928088</v>
      </c>
      <c r="G549" s="45">
        <f t="shared" si="264"/>
        <v>45242.552521</v>
      </c>
      <c r="H549" s="45">
        <f t="shared" si="264"/>
        <v>0</v>
      </c>
      <c r="I549" s="45">
        <f t="shared" si="264"/>
        <v>0</v>
      </c>
      <c r="J549" s="45">
        <f t="shared" si="264"/>
        <v>2371.8697600000005</v>
      </c>
      <c r="K549" s="45">
        <f t="shared" si="264"/>
        <v>153.098853</v>
      </c>
      <c r="L549" s="45">
        <f t="shared" si="264"/>
        <v>30953.904464</v>
      </c>
      <c r="M549" s="45">
        <f t="shared" si="264"/>
        <v>394.934817</v>
      </c>
      <c r="N549" s="45">
        <f t="shared" si="264"/>
        <v>0</v>
      </c>
      <c r="O549" s="45">
        <f t="shared" si="264"/>
        <v>0</v>
      </c>
      <c r="P549" s="45">
        <f t="shared" si="264"/>
        <v>0</v>
      </c>
      <c r="Q549" s="45">
        <f>Q569+Q589+Q609+Q629+Q650+Q670+Q685+Q705+Q735+Q774+Q715</f>
        <v>25.963</v>
      </c>
      <c r="R549" s="44">
        <f>SUM(C549:Q549)</f>
        <v>478564.5376489999</v>
      </c>
      <c r="S549" s="45">
        <f t="shared" si="260"/>
        <v>-85439.47057348</v>
      </c>
      <c r="T549" s="45">
        <f t="shared" si="255"/>
        <v>393125.06707552006</v>
      </c>
      <c r="U549" s="45">
        <f t="shared" si="256"/>
        <v>-34.104</v>
      </c>
      <c r="V549" s="45">
        <f t="shared" si="257"/>
        <v>393090.96307552</v>
      </c>
      <c r="W549" s="87">
        <f>V549/$S$17*100</f>
        <v>36.84834537897159</v>
      </c>
    </row>
    <row r="550" spans="1:23" ht="15" customHeight="1">
      <c r="A550" s="71"/>
      <c r="B550" s="109" t="s">
        <v>159</v>
      </c>
      <c r="C550" s="45">
        <f t="shared" si="253"/>
        <v>252844.13549300004</v>
      </c>
      <c r="D550" s="45">
        <f aca="true" t="shared" si="265" ref="D550:P550">D570+D590+D610+D630+D651+D671+D686+D706+D736+D775+D716</f>
        <v>83292.99482</v>
      </c>
      <c r="E550" s="45">
        <f t="shared" si="265"/>
        <v>90670.691907</v>
      </c>
      <c r="F550" s="45">
        <f t="shared" si="265"/>
        <v>3675.8854760000004</v>
      </c>
      <c r="G550" s="45">
        <f t="shared" si="265"/>
        <v>49859.175207</v>
      </c>
      <c r="H550" s="45">
        <f t="shared" si="265"/>
        <v>0</v>
      </c>
      <c r="I550" s="45">
        <f t="shared" si="265"/>
        <v>0</v>
      </c>
      <c r="J550" s="45">
        <f t="shared" si="265"/>
        <v>2769.0676300000005</v>
      </c>
      <c r="K550" s="45">
        <f t="shared" si="265"/>
        <v>104.7412</v>
      </c>
      <c r="L550" s="45">
        <f t="shared" si="265"/>
        <v>33572.768518</v>
      </c>
      <c r="M550" s="45">
        <f t="shared" si="265"/>
        <v>471.239862</v>
      </c>
      <c r="N550" s="45">
        <f t="shared" si="265"/>
        <v>0</v>
      </c>
      <c r="O550" s="45">
        <f t="shared" si="265"/>
        <v>0</v>
      </c>
      <c r="P550" s="45">
        <f t="shared" si="265"/>
        <v>0</v>
      </c>
      <c r="Q550" s="45">
        <f>Q570+Q590+Q610+Q630+Q651+Q671+Q686+Q706+Q736+Q775+Q716</f>
        <v>59.086</v>
      </c>
      <c r="R550" s="44">
        <f>SUM(C550:Q550)</f>
        <v>517319.7861130001</v>
      </c>
      <c r="S550" s="45">
        <f t="shared" si="260"/>
        <v>-89665.06938645</v>
      </c>
      <c r="T550" s="45">
        <f t="shared" si="255"/>
        <v>427654.7167265499</v>
      </c>
      <c r="U550" s="45">
        <f t="shared" si="256"/>
        <v>-14.441</v>
      </c>
      <c r="V550" s="45">
        <f t="shared" si="257"/>
        <v>427640.2757265499</v>
      </c>
      <c r="W550" s="87">
        <f>V550/$S$18*100</f>
        <v>35.96366529479522</v>
      </c>
    </row>
    <row r="551" spans="1:23" ht="15" customHeight="1">
      <c r="A551" s="71"/>
      <c r="B551" s="13" t="s">
        <v>164</v>
      </c>
      <c r="C551" s="45">
        <f aca="true" t="shared" si="266" ref="C551:Q551">C571+C591+C611+C631+C652+C672+C687+C707+C737+C776+C717+C739+C741</f>
        <v>304972.8938870001</v>
      </c>
      <c r="D551" s="45">
        <f t="shared" si="266"/>
        <v>95403.08174000001</v>
      </c>
      <c r="E551" s="45">
        <f t="shared" si="266"/>
        <v>99287.241872</v>
      </c>
      <c r="F551" s="45">
        <f t="shared" si="266"/>
        <v>2197.931825</v>
      </c>
      <c r="G551" s="45">
        <f t="shared" si="266"/>
        <v>54958.400032000005</v>
      </c>
      <c r="H551" s="45">
        <f t="shared" si="266"/>
        <v>0</v>
      </c>
      <c r="I551" s="45">
        <f t="shared" si="266"/>
        <v>0</v>
      </c>
      <c r="J551" s="45">
        <f t="shared" si="266"/>
        <v>3646.6924299999996</v>
      </c>
      <c r="K551" s="45">
        <f t="shared" si="266"/>
        <v>285.66942099999994</v>
      </c>
      <c r="L551" s="45">
        <f t="shared" si="266"/>
        <v>36991.09516799999</v>
      </c>
      <c r="M551" s="45">
        <f t="shared" si="266"/>
        <v>487.432511</v>
      </c>
      <c r="N551" s="45">
        <f t="shared" si="266"/>
        <v>0</v>
      </c>
      <c r="O551" s="45">
        <f t="shared" si="266"/>
        <v>0</v>
      </c>
      <c r="P551" s="45">
        <f t="shared" si="266"/>
        <v>0</v>
      </c>
      <c r="Q551" s="45">
        <f t="shared" si="266"/>
        <v>226.421</v>
      </c>
      <c r="R551" s="44">
        <f>SUM(C551:Q551)</f>
        <v>598456.859886</v>
      </c>
      <c r="S551" s="45">
        <f>S571+S591+S611+S631+S652+S672+S687+S707+S737+S776+S717+S739+S741</f>
        <v>-94420.85204843</v>
      </c>
      <c r="T551" s="45">
        <f>T571+T591+T611+T631+T652+T672+T687+T707+T737+T776+T717+T739+T741</f>
        <v>504036.00783757</v>
      </c>
      <c r="U551" s="45">
        <f>U571+U591+U611+U631+U652+U672+U687+U707+U737+U776+U717+U739+U741</f>
        <v>-1126.183</v>
      </c>
      <c r="V551" s="45">
        <f>V571+V591+V611+V631+V652+V672+V687+V707+V737+V776+V717+V739+V741</f>
        <v>502909.82483756996</v>
      </c>
      <c r="W551" s="87">
        <f>V551/$S$19*100</f>
        <v>35.6728307677205</v>
      </c>
    </row>
    <row r="552" spans="1:23" ht="15" customHeight="1">
      <c r="A552" s="71"/>
      <c r="B552" s="107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4"/>
      <c r="S552" s="45"/>
      <c r="T552" s="45"/>
      <c r="U552" s="45"/>
      <c r="V552" s="45"/>
      <c r="W552" s="51"/>
    </row>
    <row r="553" spans="1:23" ht="15" customHeight="1">
      <c r="A553" s="78" t="s">
        <v>185</v>
      </c>
      <c r="B553" s="13" t="s">
        <v>17</v>
      </c>
      <c r="C553" s="45">
        <v>6387.5454991</v>
      </c>
      <c r="D553" s="45">
        <v>6438.524</v>
      </c>
      <c r="E553" s="45">
        <v>60.16</v>
      </c>
      <c r="F553" s="45">
        <v>52.04</v>
      </c>
      <c r="G553" s="45">
        <v>59.52</v>
      </c>
      <c r="H553" s="45"/>
      <c r="I553" s="45"/>
      <c r="J553" s="45">
        <v>88</v>
      </c>
      <c r="K553" s="45"/>
      <c r="L553" s="20">
        <v>4518.1</v>
      </c>
      <c r="M553" s="20">
        <v>8.2</v>
      </c>
      <c r="N553" s="20"/>
      <c r="O553" s="20"/>
      <c r="P553" s="20"/>
      <c r="Q553" s="20"/>
      <c r="R553" s="44">
        <f aca="true" t="shared" si="267" ref="R553:R566">SUM(C553:O553)</f>
        <v>17612.089499100002</v>
      </c>
      <c r="S553" s="20"/>
      <c r="T553" s="48">
        <f aca="true" t="shared" si="268" ref="T553:T565">R553+S553</f>
        <v>17612.089499100002</v>
      </c>
      <c r="U553" s="20"/>
      <c r="V553" s="48">
        <f aca="true" t="shared" si="269" ref="V553:V564">T553+U553</f>
        <v>17612.089499100002</v>
      </c>
      <c r="W553" s="20">
        <f>V553/$S$1*100</f>
        <v>7.197765278969204</v>
      </c>
    </row>
    <row r="554" spans="2:23" ht="15" customHeight="1">
      <c r="B554" s="13" t="s">
        <v>18</v>
      </c>
      <c r="C554" s="45">
        <v>7346.44</v>
      </c>
      <c r="D554" s="45">
        <v>8034.8</v>
      </c>
      <c r="E554" s="45">
        <v>83.5</v>
      </c>
      <c r="F554" s="45">
        <v>56.7</v>
      </c>
      <c r="G554" s="45">
        <v>68.4</v>
      </c>
      <c r="H554" s="45">
        <v>0.4</v>
      </c>
      <c r="I554" s="45"/>
      <c r="J554" s="45">
        <v>98.4</v>
      </c>
      <c r="K554" s="45"/>
      <c r="L554" s="20">
        <v>5667.8</v>
      </c>
      <c r="M554" s="20"/>
      <c r="N554" s="20"/>
      <c r="O554" s="20"/>
      <c r="P554" s="20"/>
      <c r="Q554" s="20"/>
      <c r="R554" s="44">
        <f t="shared" si="267"/>
        <v>21356.44</v>
      </c>
      <c r="S554" s="20"/>
      <c r="T554" s="48">
        <f t="shared" si="268"/>
        <v>21356.44</v>
      </c>
      <c r="U554" s="20"/>
      <c r="V554" s="48">
        <f t="shared" si="269"/>
        <v>21356.44</v>
      </c>
      <c r="W554" s="20">
        <f>V554/$S$2*100</f>
        <v>7.444850640674135</v>
      </c>
    </row>
    <row r="555" spans="1:23" ht="15" customHeight="1">
      <c r="A555" s="71"/>
      <c r="B555" s="13" t="s">
        <v>68</v>
      </c>
      <c r="C555" s="45">
        <v>10174.04</v>
      </c>
      <c r="D555" s="45">
        <v>10628</v>
      </c>
      <c r="E555" s="45">
        <v>106.84</v>
      </c>
      <c r="F555" s="45">
        <v>83.4</v>
      </c>
      <c r="G555" s="45">
        <v>95.5</v>
      </c>
      <c r="H555" s="45">
        <v>0</v>
      </c>
      <c r="I555" s="45"/>
      <c r="J555" s="45">
        <v>121.5</v>
      </c>
      <c r="K555" s="45"/>
      <c r="L555" s="20">
        <v>6378.6</v>
      </c>
      <c r="M555" s="20">
        <v>3.9</v>
      </c>
      <c r="N555" s="20">
        <v>1.5</v>
      </c>
      <c r="O555" s="20"/>
      <c r="P555" s="20"/>
      <c r="Q555" s="20"/>
      <c r="R555" s="44">
        <f t="shared" si="267"/>
        <v>27593.280000000006</v>
      </c>
      <c r="S555" s="20"/>
      <c r="T555" s="48">
        <f t="shared" si="268"/>
        <v>27593.280000000006</v>
      </c>
      <c r="U555" s="20"/>
      <c r="V555" s="48">
        <f t="shared" si="269"/>
        <v>27593.280000000006</v>
      </c>
      <c r="W555" s="20">
        <f>V555/$S$3*100</f>
        <v>8.050259859156164</v>
      </c>
    </row>
    <row r="556" spans="2:23" ht="15" customHeight="1">
      <c r="B556" s="13" t="s">
        <v>69</v>
      </c>
      <c r="C556" s="44">
        <v>13184.3</v>
      </c>
      <c r="D556" s="44">
        <v>12051.63</v>
      </c>
      <c r="E556" s="44">
        <v>119.6</v>
      </c>
      <c r="F556" s="44">
        <v>99.8</v>
      </c>
      <c r="G556" s="44">
        <v>123.5</v>
      </c>
      <c r="H556" s="44">
        <v>0.2</v>
      </c>
      <c r="I556" s="44"/>
      <c r="J556" s="44">
        <v>168.5</v>
      </c>
      <c r="K556" s="44"/>
      <c r="L556" s="48">
        <v>7935.1</v>
      </c>
      <c r="M556" s="48">
        <v>8.2</v>
      </c>
      <c r="N556" s="48">
        <v>4.99</v>
      </c>
      <c r="O556" s="48"/>
      <c r="P556" s="48"/>
      <c r="Q556" s="48"/>
      <c r="R556" s="44">
        <f t="shared" si="267"/>
        <v>33695.81999999999</v>
      </c>
      <c r="S556" s="48"/>
      <c r="T556" s="48">
        <f t="shared" si="268"/>
        <v>33695.81999999999</v>
      </c>
      <c r="U556" s="48"/>
      <c r="V556" s="48">
        <f t="shared" si="269"/>
        <v>33695.81999999999</v>
      </c>
      <c r="W556" s="45">
        <f>V556/$S$4*100</f>
        <v>7.915556609005919</v>
      </c>
    </row>
    <row r="557" spans="1:23" ht="15" customHeight="1">
      <c r="A557" s="71"/>
      <c r="B557" s="13" t="s">
        <v>75</v>
      </c>
      <c r="C557" s="44">
        <v>15834.4</v>
      </c>
      <c r="D557" s="44">
        <v>16541.2</v>
      </c>
      <c r="E557" s="44">
        <v>165.3</v>
      </c>
      <c r="F557" s="44">
        <v>119.8</v>
      </c>
      <c r="G557" s="44">
        <v>133.9</v>
      </c>
      <c r="H557" s="44">
        <v>0.2</v>
      </c>
      <c r="I557" s="44"/>
      <c r="J557" s="44">
        <v>216.6</v>
      </c>
      <c r="K557" s="44"/>
      <c r="L557" s="48">
        <v>12582.75</v>
      </c>
      <c r="M557" s="48">
        <v>10</v>
      </c>
      <c r="N557" s="48">
        <v>5.54</v>
      </c>
      <c r="O557" s="48"/>
      <c r="P557" s="48"/>
      <c r="Q557" s="48"/>
      <c r="R557" s="44">
        <f t="shared" si="267"/>
        <v>45609.689999999995</v>
      </c>
      <c r="S557" s="48"/>
      <c r="T557" s="48">
        <f t="shared" si="268"/>
        <v>45609.689999999995</v>
      </c>
      <c r="U557" s="48"/>
      <c r="V557" s="48">
        <f t="shared" si="269"/>
        <v>45609.689999999995</v>
      </c>
      <c r="W557" s="45">
        <f>V557/$S$5*100</f>
        <v>8.448826733225323</v>
      </c>
    </row>
    <row r="558" spans="1:23" ht="15" customHeight="1">
      <c r="A558" s="71"/>
      <c r="B558" s="13" t="s">
        <v>82</v>
      </c>
      <c r="C558" s="44">
        <v>15286.284062</v>
      </c>
      <c r="D558" s="44">
        <v>17975.376499</v>
      </c>
      <c r="E558" s="44">
        <v>129.515842</v>
      </c>
      <c r="F558" s="44">
        <v>103.629916</v>
      </c>
      <c r="G558" s="44">
        <v>117.62556</v>
      </c>
      <c r="H558" s="44"/>
      <c r="I558" s="44"/>
      <c r="J558" s="44">
        <v>217.16625</v>
      </c>
      <c r="K558" s="44"/>
      <c r="L558" s="48">
        <v>12988.32718</v>
      </c>
      <c r="M558" s="48">
        <v>6.2</v>
      </c>
      <c r="N558" s="48">
        <v>13.47898</v>
      </c>
      <c r="O558" s="48"/>
      <c r="P558" s="48"/>
      <c r="Q558" s="48"/>
      <c r="R558" s="44">
        <f t="shared" si="267"/>
        <v>46837.604289</v>
      </c>
      <c r="S558" s="48"/>
      <c r="T558" s="48">
        <f t="shared" si="268"/>
        <v>46837.604289</v>
      </c>
      <c r="U558" s="48"/>
      <c r="V558" s="48">
        <f t="shared" si="269"/>
        <v>46837.604289</v>
      </c>
      <c r="W558" s="45">
        <f>V558/$S$6*100</f>
        <v>8.82239561935481</v>
      </c>
    </row>
    <row r="559" spans="1:23" ht="15" customHeight="1">
      <c r="A559" s="71"/>
      <c r="B559" s="13" t="s">
        <v>84</v>
      </c>
      <c r="C559" s="44">
        <v>14764.542986</v>
      </c>
      <c r="D559" s="44">
        <v>16699.221348</v>
      </c>
      <c r="E559" s="44">
        <v>105.437336</v>
      </c>
      <c r="F559" s="44">
        <v>72.975458</v>
      </c>
      <c r="G559" s="44">
        <v>104.695115</v>
      </c>
      <c r="H559" s="44"/>
      <c r="I559" s="44"/>
      <c r="J559" s="44">
        <v>215.97008</v>
      </c>
      <c r="K559" s="44"/>
      <c r="L559" s="48">
        <v>10869.694795</v>
      </c>
      <c r="M559" s="48">
        <v>0.24</v>
      </c>
      <c r="N559" s="48">
        <v>4.1</v>
      </c>
      <c r="O559" s="48"/>
      <c r="P559" s="48"/>
      <c r="Q559" s="48"/>
      <c r="R559" s="44">
        <f t="shared" si="267"/>
        <v>42836.87711799999</v>
      </c>
      <c r="S559" s="48"/>
      <c r="T559" s="48">
        <f t="shared" si="268"/>
        <v>42836.87711799999</v>
      </c>
      <c r="U559" s="48"/>
      <c r="V559" s="48">
        <f t="shared" si="269"/>
        <v>42836.87711799999</v>
      </c>
      <c r="W559" s="45">
        <f>V559/$S$7*100</f>
        <v>7.927817753128928</v>
      </c>
    </row>
    <row r="560" spans="1:23" ht="15" customHeight="1">
      <c r="A560" s="71"/>
      <c r="B560" s="13" t="s">
        <v>85</v>
      </c>
      <c r="C560" s="44">
        <v>15682.213715</v>
      </c>
      <c r="D560" s="44">
        <v>15646.91813</v>
      </c>
      <c r="E560" s="44">
        <v>117.205857</v>
      </c>
      <c r="F560" s="44">
        <v>71.742524</v>
      </c>
      <c r="G560" s="44">
        <v>123.4591</v>
      </c>
      <c r="H560" s="44"/>
      <c r="I560" s="44"/>
      <c r="J560" s="44">
        <v>219.82001</v>
      </c>
      <c r="K560" s="44"/>
      <c r="L560" s="49">
        <v>6559.837934</v>
      </c>
      <c r="M560" s="48">
        <v>0.685</v>
      </c>
      <c r="N560" s="48">
        <v>0.8</v>
      </c>
      <c r="O560" s="48"/>
      <c r="P560" s="48"/>
      <c r="Q560" s="48"/>
      <c r="R560" s="44">
        <f t="shared" si="267"/>
        <v>38422.682270000005</v>
      </c>
      <c r="S560" s="48"/>
      <c r="T560" s="48">
        <f t="shared" si="268"/>
        <v>38422.682270000005</v>
      </c>
      <c r="U560" s="48"/>
      <c r="V560" s="48">
        <f t="shared" si="269"/>
        <v>38422.682270000005</v>
      </c>
      <c r="W560" s="45">
        <f>V560/$S$8*100</f>
        <v>6.543335548352674</v>
      </c>
    </row>
    <row r="561" spans="1:23" ht="15" customHeight="1">
      <c r="A561" s="71"/>
      <c r="B561" s="109" t="s">
        <v>89</v>
      </c>
      <c r="C561" s="44">
        <v>17141.580461</v>
      </c>
      <c r="D561" s="44">
        <v>16439.4</v>
      </c>
      <c r="E561" s="44">
        <v>148.463302</v>
      </c>
      <c r="F561" s="44">
        <v>79.452797</v>
      </c>
      <c r="G561" s="44">
        <v>134.128499</v>
      </c>
      <c r="H561" s="44"/>
      <c r="I561" s="44"/>
      <c r="J561" s="44">
        <v>232.33056</v>
      </c>
      <c r="K561" s="44"/>
      <c r="L561" s="48">
        <v>6623.3</v>
      </c>
      <c r="M561" s="48">
        <v>0</v>
      </c>
      <c r="N561" s="48">
        <v>0.15084</v>
      </c>
      <c r="O561" s="48"/>
      <c r="P561" s="48"/>
      <c r="Q561" s="48"/>
      <c r="R561" s="44">
        <f t="shared" si="267"/>
        <v>40798.806459</v>
      </c>
      <c r="S561" s="48"/>
      <c r="T561" s="48">
        <f t="shared" si="268"/>
        <v>40798.806459</v>
      </c>
      <c r="U561" s="48"/>
      <c r="V561" s="48">
        <f t="shared" si="269"/>
        <v>40798.806459</v>
      </c>
      <c r="W561" s="45">
        <f>V561/$S$9*100</f>
        <v>6.567014636179161</v>
      </c>
    </row>
    <row r="562" spans="1:23" ht="15" customHeight="1">
      <c r="A562" s="71"/>
      <c r="B562" s="109" t="s">
        <v>91</v>
      </c>
      <c r="C562" s="44">
        <v>19890.097818</v>
      </c>
      <c r="D562" s="44">
        <v>18713.609772</v>
      </c>
      <c r="E562" s="44">
        <v>154.8434439</v>
      </c>
      <c r="F562" s="44">
        <v>90.21942</v>
      </c>
      <c r="G562" s="44">
        <v>150.438813</v>
      </c>
      <c r="H562" s="44"/>
      <c r="I562" s="44"/>
      <c r="J562" s="44">
        <v>247.92836</v>
      </c>
      <c r="K562" s="44"/>
      <c r="L562" s="48">
        <v>6993.85042</v>
      </c>
      <c r="M562" s="48"/>
      <c r="N562" s="48"/>
      <c r="O562" s="48"/>
      <c r="P562" s="48"/>
      <c r="Q562" s="48"/>
      <c r="R562" s="44">
        <f t="shared" si="267"/>
        <v>46240.9880469</v>
      </c>
      <c r="S562" s="48"/>
      <c r="T562" s="48">
        <f t="shared" si="268"/>
        <v>46240.9880469</v>
      </c>
      <c r="U562" s="48"/>
      <c r="V562" s="48">
        <f t="shared" si="269"/>
        <v>46240.9880469</v>
      </c>
      <c r="W562" s="45">
        <f>V562/$S$10*100</f>
        <v>7.321212117122959</v>
      </c>
    </row>
    <row r="563" spans="1:23" ht="15" customHeight="1">
      <c r="A563" s="71"/>
      <c r="B563" s="109" t="s">
        <v>93</v>
      </c>
      <c r="C563" s="44">
        <v>21239.712889</v>
      </c>
      <c r="D563" s="44">
        <v>21118.402662999997</v>
      </c>
      <c r="E563" s="44">
        <v>173.970562</v>
      </c>
      <c r="F563" s="44">
        <v>103.822951</v>
      </c>
      <c r="G563" s="44">
        <v>180.558909</v>
      </c>
      <c r="H563" s="44"/>
      <c r="I563" s="44"/>
      <c r="J563" s="44">
        <v>265.97768</v>
      </c>
      <c r="K563" s="44"/>
      <c r="L563" s="44">
        <v>7317.676867</v>
      </c>
      <c r="M563" s="48"/>
      <c r="N563" s="48"/>
      <c r="O563" s="48"/>
      <c r="P563" s="48"/>
      <c r="Q563" s="48"/>
      <c r="R563" s="44">
        <f t="shared" si="267"/>
        <v>50400.122521000005</v>
      </c>
      <c r="S563" s="48"/>
      <c r="T563" s="48">
        <f t="shared" si="268"/>
        <v>50400.122521000005</v>
      </c>
      <c r="U563" s="48"/>
      <c r="V563" s="48">
        <f t="shared" si="269"/>
        <v>50400.122521000005</v>
      </c>
      <c r="W563" s="45">
        <f>V563/$S$11*100</f>
        <v>7.5350427255319525</v>
      </c>
    </row>
    <row r="564" spans="1:23" ht="15" customHeight="1">
      <c r="A564" s="71"/>
      <c r="B564" s="109" t="s">
        <v>95</v>
      </c>
      <c r="C564" s="44">
        <v>21002.78825</v>
      </c>
      <c r="D564" s="44">
        <v>22401.406203000002</v>
      </c>
      <c r="E564" s="44">
        <v>168.759957</v>
      </c>
      <c r="F564" s="44">
        <v>99.24067</v>
      </c>
      <c r="G564" s="44">
        <v>167.168584</v>
      </c>
      <c r="H564" s="44"/>
      <c r="I564" s="44"/>
      <c r="J564" s="44">
        <v>303.71568</v>
      </c>
      <c r="K564" s="44"/>
      <c r="L564" s="44">
        <v>7926.908345</v>
      </c>
      <c r="M564" s="48">
        <v>0.060848</v>
      </c>
      <c r="N564" s="48"/>
      <c r="O564" s="48"/>
      <c r="P564" s="48"/>
      <c r="Q564" s="48"/>
      <c r="R564" s="44">
        <f t="shared" si="267"/>
        <v>52070.048537</v>
      </c>
      <c r="S564" s="48"/>
      <c r="T564" s="48">
        <f t="shared" si="268"/>
        <v>52070.048537</v>
      </c>
      <c r="U564" s="48"/>
      <c r="V564" s="48">
        <f t="shared" si="269"/>
        <v>52070.048537</v>
      </c>
      <c r="W564" s="45">
        <f>V564/$S$12*100</f>
        <v>7.307629811986241</v>
      </c>
    </row>
    <row r="565" spans="1:23" ht="15" customHeight="1">
      <c r="A565" s="71"/>
      <c r="B565" s="109" t="s">
        <v>101</v>
      </c>
      <c r="C565" s="44">
        <v>21492.418</v>
      </c>
      <c r="D565" s="44">
        <v>25155.738041</v>
      </c>
      <c r="E565" s="44">
        <v>177.183637</v>
      </c>
      <c r="F565" s="44">
        <v>100.258</v>
      </c>
      <c r="G565" s="44">
        <v>162.295349</v>
      </c>
      <c r="H565" s="44"/>
      <c r="I565" s="44"/>
      <c r="J565" s="44">
        <v>330.05306</v>
      </c>
      <c r="K565" s="44"/>
      <c r="L565" s="44">
        <v>9650.425593</v>
      </c>
      <c r="M565" s="48">
        <v>0.043699</v>
      </c>
      <c r="N565" s="48"/>
      <c r="O565" s="48"/>
      <c r="P565" s="48"/>
      <c r="Q565" s="48"/>
      <c r="R565" s="44">
        <f t="shared" si="267"/>
        <v>57068.415379000005</v>
      </c>
      <c r="S565" s="48"/>
      <c r="T565" s="48">
        <f t="shared" si="268"/>
        <v>57068.415379000005</v>
      </c>
      <c r="U565" s="48"/>
      <c r="V565" s="48">
        <f aca="true" t="shared" si="270" ref="V565:V570">T565+U565</f>
        <v>57068.415379000005</v>
      </c>
      <c r="W565" s="45">
        <f>V565/$S$13*100</f>
        <v>7.587710543075514</v>
      </c>
    </row>
    <row r="566" spans="1:23" ht="15" customHeight="1">
      <c r="A566" s="71"/>
      <c r="B566" s="13" t="s">
        <v>106</v>
      </c>
      <c r="C566" s="44">
        <v>23818.780335</v>
      </c>
      <c r="D566" s="44">
        <v>33343.837995</v>
      </c>
      <c r="E566" s="44">
        <v>208.886</v>
      </c>
      <c r="F566" s="44">
        <v>108.699</v>
      </c>
      <c r="G566" s="44">
        <v>280.843</v>
      </c>
      <c r="H566" s="44"/>
      <c r="I566" s="44"/>
      <c r="J566" s="44">
        <v>395.61246</v>
      </c>
      <c r="K566" s="44"/>
      <c r="L566" s="44">
        <v>11454.739</v>
      </c>
      <c r="M566" s="48">
        <v>0</v>
      </c>
      <c r="N566" s="48"/>
      <c r="O566" s="48"/>
      <c r="P566" s="48"/>
      <c r="Q566" s="48"/>
      <c r="R566" s="44">
        <f t="shared" si="267"/>
        <v>69611.39778999999</v>
      </c>
      <c r="S566" s="48"/>
      <c r="T566" s="48">
        <f aca="true" t="shared" si="271" ref="T566:T571">R566+S566</f>
        <v>69611.39778999999</v>
      </c>
      <c r="U566" s="48"/>
      <c r="V566" s="48">
        <f t="shared" si="270"/>
        <v>69611.39778999999</v>
      </c>
      <c r="W566" s="87">
        <f>V566/$S$14*100</f>
        <v>8.174000412390647</v>
      </c>
    </row>
    <row r="567" spans="1:23" ht="15" customHeight="1">
      <c r="A567" s="71"/>
      <c r="B567" s="13" t="s">
        <v>135</v>
      </c>
      <c r="C567" s="44">
        <v>43684.482</v>
      </c>
      <c r="D567" s="44">
        <v>26779.652549</v>
      </c>
      <c r="E567" s="44">
        <v>263.984067</v>
      </c>
      <c r="F567" s="44">
        <v>121.861843</v>
      </c>
      <c r="G567" s="44">
        <v>282.886564</v>
      </c>
      <c r="H567" s="44"/>
      <c r="I567" s="44"/>
      <c r="J567" s="44">
        <v>513.55675</v>
      </c>
      <c r="K567" s="44"/>
      <c r="L567" s="44">
        <v>14491.982324</v>
      </c>
      <c r="M567" s="48"/>
      <c r="N567" s="48"/>
      <c r="O567" s="48"/>
      <c r="P567" s="48"/>
      <c r="Q567" s="48"/>
      <c r="R567" s="44">
        <f>SUM(C567:O567)</f>
        <v>86138.40609700001</v>
      </c>
      <c r="S567" s="48"/>
      <c r="T567" s="48">
        <f t="shared" si="271"/>
        <v>86138.40609700001</v>
      </c>
      <c r="U567" s="48"/>
      <c r="V567" s="48">
        <f t="shared" si="270"/>
        <v>86138.40609700001</v>
      </c>
      <c r="W567" s="87">
        <f>V567/$S$15*100</f>
        <v>8.981558175590106</v>
      </c>
    </row>
    <row r="568" spans="1:23" ht="15" customHeight="1">
      <c r="A568" s="71"/>
      <c r="B568" s="109" t="s">
        <v>143</v>
      </c>
      <c r="C568" s="44">
        <v>52160.830542</v>
      </c>
      <c r="D568" s="44">
        <v>31513.672351</v>
      </c>
      <c r="E568" s="44">
        <v>339.469903</v>
      </c>
      <c r="F568" s="44">
        <v>140.819216</v>
      </c>
      <c r="G568" s="44">
        <v>307.371917</v>
      </c>
      <c r="H568" s="44"/>
      <c r="I568" s="44"/>
      <c r="J568" s="44">
        <v>579.13835</v>
      </c>
      <c r="K568" s="44"/>
      <c r="L568" s="44">
        <v>17296.739156000003</v>
      </c>
      <c r="M568" s="48"/>
      <c r="N568" s="48"/>
      <c r="O568" s="48"/>
      <c r="P568" s="48"/>
      <c r="Q568" s="48"/>
      <c r="R568" s="44">
        <f>SUM(C568:Q568)</f>
        <v>102338.04143499999</v>
      </c>
      <c r="S568" s="48"/>
      <c r="T568" s="48">
        <f t="shared" si="271"/>
        <v>102338.04143499999</v>
      </c>
      <c r="U568" s="48"/>
      <c r="V568" s="48">
        <f t="shared" si="270"/>
        <v>102338.04143499999</v>
      </c>
      <c r="W568" s="87">
        <f>V568/$S$16*100</f>
        <v>9.620094089122091</v>
      </c>
    </row>
    <row r="569" spans="1:23" ht="15" customHeight="1">
      <c r="A569" s="71"/>
      <c r="B569" s="109" t="s">
        <v>150</v>
      </c>
      <c r="C569" s="44">
        <v>56276.683118</v>
      </c>
      <c r="D569" s="44">
        <v>33989.323638999995</v>
      </c>
      <c r="E569" s="44">
        <v>360.223751</v>
      </c>
      <c r="F569" s="44">
        <v>146.819571</v>
      </c>
      <c r="G569" s="44">
        <v>306.797408</v>
      </c>
      <c r="H569" s="44"/>
      <c r="I569" s="44"/>
      <c r="J569" s="44">
        <v>584.52143</v>
      </c>
      <c r="K569" s="44"/>
      <c r="L569" s="44">
        <v>18310.33923</v>
      </c>
      <c r="M569" s="48"/>
      <c r="N569" s="48"/>
      <c r="O569" s="48"/>
      <c r="P569" s="48"/>
      <c r="Q569" s="48">
        <v>1.478</v>
      </c>
      <c r="R569" s="44">
        <f>SUM(C569:Q569)</f>
        <v>109976.18614699999</v>
      </c>
      <c r="S569" s="48"/>
      <c r="T569" s="48">
        <f t="shared" si="271"/>
        <v>109976.18614699999</v>
      </c>
      <c r="U569" s="48"/>
      <c r="V569" s="48">
        <f t="shared" si="270"/>
        <v>109976.18614699999</v>
      </c>
      <c r="W569" s="87">
        <f>V569/$S$17*100</f>
        <v>10.30916726983667</v>
      </c>
    </row>
    <row r="570" spans="1:23" ht="15" customHeight="1">
      <c r="A570" s="71"/>
      <c r="B570" s="109" t="s">
        <v>159</v>
      </c>
      <c r="C570" s="44">
        <v>56140.137423</v>
      </c>
      <c r="D570" s="44">
        <v>35278.777586</v>
      </c>
      <c r="E570" s="44">
        <v>373.444759</v>
      </c>
      <c r="F570" s="44">
        <v>147.10396</v>
      </c>
      <c r="G570" s="44">
        <v>305.441895</v>
      </c>
      <c r="H570" s="44"/>
      <c r="I570" s="44"/>
      <c r="J570" s="44">
        <v>632.87564</v>
      </c>
      <c r="K570" s="44"/>
      <c r="L570" s="44">
        <v>19015.551325999997</v>
      </c>
      <c r="M570" s="48"/>
      <c r="N570" s="48"/>
      <c r="O570" s="48"/>
      <c r="P570" s="48"/>
      <c r="Q570" s="48">
        <v>5.43</v>
      </c>
      <c r="R570" s="44">
        <f>SUM(C570:Q570)</f>
        <v>111898.76258899998</v>
      </c>
      <c r="S570" s="48"/>
      <c r="T570" s="48">
        <f t="shared" si="271"/>
        <v>111898.76258899998</v>
      </c>
      <c r="U570" s="48"/>
      <c r="V570" s="48">
        <f t="shared" si="270"/>
        <v>111898.76258899998</v>
      </c>
      <c r="W570" s="87">
        <f>V570/$S$18*100</f>
        <v>9.41045517243525</v>
      </c>
    </row>
    <row r="571" spans="1:23" ht="15" customHeight="1">
      <c r="A571" s="71"/>
      <c r="B571" s="13" t="s">
        <v>164</v>
      </c>
      <c r="C571" s="44">
        <v>59330.473336</v>
      </c>
      <c r="D571" s="44">
        <v>36675.676199</v>
      </c>
      <c r="E571" s="44">
        <v>413.135051</v>
      </c>
      <c r="F571" s="44">
        <v>155.867189</v>
      </c>
      <c r="G571" s="44">
        <v>307.043995</v>
      </c>
      <c r="H571" s="44"/>
      <c r="I571" s="44"/>
      <c r="J571" s="44">
        <v>724.61974</v>
      </c>
      <c r="K571" s="44"/>
      <c r="L571" s="44">
        <v>20070.11136</v>
      </c>
      <c r="M571" s="48"/>
      <c r="N571" s="48"/>
      <c r="O571" s="48"/>
      <c r="P571" s="48"/>
      <c r="Q571" s="48">
        <v>6.446</v>
      </c>
      <c r="R571" s="44">
        <f>SUM(C571:Q571)</f>
        <v>117683.37286999999</v>
      </c>
      <c r="S571" s="48"/>
      <c r="T571" s="48">
        <f t="shared" si="271"/>
        <v>117683.37286999999</v>
      </c>
      <c r="U571" s="48"/>
      <c r="V571" s="48">
        <f>T571+U571</f>
        <v>117683.37286999999</v>
      </c>
      <c r="W571" s="87">
        <f>V571/$S$19*100</f>
        <v>8.347617877463348</v>
      </c>
    </row>
    <row r="572" spans="1:23" ht="15" customHeight="1">
      <c r="A572" s="71"/>
      <c r="B572" s="107"/>
      <c r="C572" s="44"/>
      <c r="D572" s="44"/>
      <c r="E572" s="44"/>
      <c r="F572" s="44"/>
      <c r="G572" s="44"/>
      <c r="H572" s="44"/>
      <c r="I572" s="44"/>
      <c r="J572" s="44"/>
      <c r="K572" s="44"/>
      <c r="L572" s="48"/>
      <c r="M572" s="48"/>
      <c r="N572" s="48"/>
      <c r="O572" s="48"/>
      <c r="P572" s="48"/>
      <c r="Q572" s="48"/>
      <c r="R572" s="44"/>
      <c r="S572" s="48"/>
      <c r="T572" s="48"/>
      <c r="U572" s="48"/>
      <c r="V572" s="48"/>
      <c r="W572" s="45"/>
    </row>
    <row r="573" spans="1:23" ht="15" customHeight="1">
      <c r="A573" s="78" t="s">
        <v>51</v>
      </c>
      <c r="B573" s="13" t="s">
        <v>17</v>
      </c>
      <c r="C573" s="44">
        <v>3474.853736300001</v>
      </c>
      <c r="D573" s="44">
        <v>5117.9399</v>
      </c>
      <c r="E573" s="44">
        <v>200.68</v>
      </c>
      <c r="F573" s="44">
        <v>41.535</v>
      </c>
      <c r="G573" s="44">
        <v>6921.29</v>
      </c>
      <c r="H573" s="44">
        <v>59.502851</v>
      </c>
      <c r="I573" s="44">
        <v>2.94</v>
      </c>
      <c r="J573" s="44">
        <v>77</v>
      </c>
      <c r="K573" s="44">
        <v>32.6639</v>
      </c>
      <c r="L573" s="48">
        <v>3469.424</v>
      </c>
      <c r="M573" s="48">
        <v>37</v>
      </c>
      <c r="N573" s="48"/>
      <c r="O573" s="48"/>
      <c r="P573" s="48"/>
      <c r="Q573" s="48"/>
      <c r="R573" s="44">
        <f aca="true" t="shared" si="272" ref="R573:R586">SUM(C573:O573)</f>
        <v>19434.8293873</v>
      </c>
      <c r="S573" s="48">
        <v>-5190.9</v>
      </c>
      <c r="T573" s="48">
        <f aca="true" t="shared" si="273" ref="T573:T585">R573+S573</f>
        <v>14243.9293873</v>
      </c>
      <c r="U573" s="48"/>
      <c r="V573" s="48">
        <f aca="true" t="shared" si="274" ref="V573:V584">T573+U573</f>
        <v>14243.9293873</v>
      </c>
      <c r="W573" s="20">
        <f>V573/$S$1*100</f>
        <v>5.821254791218053</v>
      </c>
    </row>
    <row r="574" spans="1:23" ht="15" customHeight="1">
      <c r="A574" s="78"/>
      <c r="B574" s="13" t="s">
        <v>18</v>
      </c>
      <c r="C574" s="44">
        <v>4553.74</v>
      </c>
      <c r="D574" s="44">
        <v>5694.5</v>
      </c>
      <c r="E574" s="44">
        <v>234.84</v>
      </c>
      <c r="F574" s="44">
        <v>47.7</v>
      </c>
      <c r="G574" s="44">
        <v>9067.8</v>
      </c>
      <c r="H574" s="44">
        <v>46.8</v>
      </c>
      <c r="I574" s="44">
        <v>2.5</v>
      </c>
      <c r="J574" s="44">
        <v>87.5</v>
      </c>
      <c r="K574" s="44">
        <v>61.3</v>
      </c>
      <c r="L574" s="48">
        <v>4169.2</v>
      </c>
      <c r="M574" s="48">
        <v>456.8</v>
      </c>
      <c r="N574" s="48"/>
      <c r="O574" s="48"/>
      <c r="P574" s="48"/>
      <c r="Q574" s="48"/>
      <c r="R574" s="44">
        <f t="shared" si="272"/>
        <v>24422.68</v>
      </c>
      <c r="S574" s="48">
        <v>-6098.8</v>
      </c>
      <c r="T574" s="48">
        <f t="shared" si="273"/>
        <v>18323.88</v>
      </c>
      <c r="U574" s="48"/>
      <c r="V574" s="48">
        <f t="shared" si="274"/>
        <v>18323.88</v>
      </c>
      <c r="W574" s="20">
        <f>V574/$S$2*100</f>
        <v>6.387700841415329</v>
      </c>
    </row>
    <row r="575" spans="1:23" ht="15" customHeight="1">
      <c r="A575" s="71"/>
      <c r="B575" s="13" t="s">
        <v>68</v>
      </c>
      <c r="C575" s="44">
        <v>4322.74</v>
      </c>
      <c r="D575" s="44">
        <v>7544.6</v>
      </c>
      <c r="E575" s="44">
        <v>295.24</v>
      </c>
      <c r="F575" s="44">
        <v>59.2</v>
      </c>
      <c r="G575" s="44">
        <v>9552.2</v>
      </c>
      <c r="H575" s="44">
        <v>25.7</v>
      </c>
      <c r="I575" s="44">
        <v>0.8</v>
      </c>
      <c r="J575" s="44">
        <v>505.2</v>
      </c>
      <c r="K575" s="44">
        <v>46.8</v>
      </c>
      <c r="L575" s="48">
        <v>4667.9</v>
      </c>
      <c r="M575" s="48">
        <v>31.8</v>
      </c>
      <c r="N575" s="48">
        <v>7.2</v>
      </c>
      <c r="O575" s="48"/>
      <c r="P575" s="48"/>
      <c r="Q575" s="48"/>
      <c r="R575" s="44">
        <f t="shared" si="272"/>
        <v>27059.380000000005</v>
      </c>
      <c r="S575" s="48">
        <v>-5678.6</v>
      </c>
      <c r="T575" s="48">
        <f t="shared" si="273"/>
        <v>21380.780000000006</v>
      </c>
      <c r="U575" s="48"/>
      <c r="V575" s="48">
        <f t="shared" si="274"/>
        <v>21380.780000000006</v>
      </c>
      <c r="W575" s="20">
        <f>V575/$S$3*100</f>
        <v>6.237780901416901</v>
      </c>
    </row>
    <row r="576" spans="2:23" ht="15" customHeight="1">
      <c r="B576" s="13" t="s">
        <v>69</v>
      </c>
      <c r="C576" s="44">
        <v>3776.2</v>
      </c>
      <c r="D576" s="44">
        <v>9177.42</v>
      </c>
      <c r="E576" s="44">
        <v>274.4</v>
      </c>
      <c r="F576" s="44">
        <v>52</v>
      </c>
      <c r="G576" s="44">
        <v>12077.4</v>
      </c>
      <c r="H576" s="44">
        <v>29.1</v>
      </c>
      <c r="I576" s="44">
        <v>1</v>
      </c>
      <c r="J576" s="44">
        <v>252.5</v>
      </c>
      <c r="K576" s="44">
        <v>43</v>
      </c>
      <c r="L576" s="48">
        <v>6347.7</v>
      </c>
      <c r="M576" s="48">
        <v>35.2</v>
      </c>
      <c r="N576" s="48">
        <v>58.56</v>
      </c>
      <c r="O576" s="48"/>
      <c r="P576" s="48"/>
      <c r="Q576" s="48"/>
      <c r="R576" s="44">
        <f t="shared" si="272"/>
        <v>32124.48</v>
      </c>
      <c r="S576" s="48">
        <f>-6937.7</f>
        <v>-6937.7</v>
      </c>
      <c r="T576" s="48">
        <f t="shared" si="273"/>
        <v>25186.78</v>
      </c>
      <c r="U576" s="48"/>
      <c r="V576" s="48">
        <f t="shared" si="274"/>
        <v>25186.78</v>
      </c>
      <c r="W576" s="45">
        <f>V576/$S$4*100</f>
        <v>5.916679958777621</v>
      </c>
    </row>
    <row r="577" spans="1:23" ht="15" customHeight="1">
      <c r="A577" s="71"/>
      <c r="B577" s="13" t="s">
        <v>75</v>
      </c>
      <c r="C577" s="44">
        <v>4971.1</v>
      </c>
      <c r="D577" s="44">
        <v>11377.1</v>
      </c>
      <c r="E577" s="44">
        <v>348.2</v>
      </c>
      <c r="F577" s="44">
        <v>52.9</v>
      </c>
      <c r="G577" s="44">
        <v>15679.652824</v>
      </c>
      <c r="H577" s="44">
        <v>24.64</v>
      </c>
      <c r="I577" s="44">
        <v>0.3</v>
      </c>
      <c r="J577" s="44">
        <v>1222.9</v>
      </c>
      <c r="K577" s="44">
        <v>39.765991</v>
      </c>
      <c r="L577" s="48">
        <v>7704.2</v>
      </c>
      <c r="M577" s="48">
        <v>690.7</v>
      </c>
      <c r="N577" s="48">
        <v>27.6</v>
      </c>
      <c r="O577" s="48"/>
      <c r="P577" s="48"/>
      <c r="Q577" s="48"/>
      <c r="R577" s="44">
        <f t="shared" si="272"/>
        <v>42139.058815</v>
      </c>
      <c r="S577" s="48">
        <v>-9130.399899999999</v>
      </c>
      <c r="T577" s="48">
        <f t="shared" si="273"/>
        <v>33008.658915</v>
      </c>
      <c r="U577" s="48"/>
      <c r="V577" s="48">
        <f t="shared" si="274"/>
        <v>33008.658915</v>
      </c>
      <c r="W577" s="45">
        <f>V577/$S$5*100</f>
        <v>6.114587489390268</v>
      </c>
    </row>
    <row r="578" spans="1:23" ht="15" customHeight="1">
      <c r="A578" s="71"/>
      <c r="B578" s="13" t="s">
        <v>82</v>
      </c>
      <c r="C578" s="44">
        <v>3523.819506</v>
      </c>
      <c r="D578" s="44">
        <v>10492.497786</v>
      </c>
      <c r="E578" s="44">
        <v>395.791795</v>
      </c>
      <c r="F578" s="44">
        <v>51.432717</v>
      </c>
      <c r="G578" s="44">
        <v>14221.036642</v>
      </c>
      <c r="H578" s="44">
        <v>1.072843</v>
      </c>
      <c r="I578" s="44"/>
      <c r="J578" s="44">
        <v>1469.1744500000002</v>
      </c>
      <c r="K578" s="44">
        <v>32.483</v>
      </c>
      <c r="L578" s="48">
        <v>6300.855</v>
      </c>
      <c r="M578" s="48">
        <v>590.7</v>
      </c>
      <c r="N578" s="48">
        <v>111.4</v>
      </c>
      <c r="O578" s="48"/>
      <c r="P578" s="48"/>
      <c r="Q578" s="48"/>
      <c r="R578" s="44">
        <f t="shared" si="272"/>
        <v>37190.263738999995</v>
      </c>
      <c r="S578" s="48">
        <v>-8864.337397333335</v>
      </c>
      <c r="T578" s="48">
        <f t="shared" si="273"/>
        <v>28325.926341666658</v>
      </c>
      <c r="U578" s="48"/>
      <c r="V578" s="48">
        <f t="shared" si="274"/>
        <v>28325.926341666658</v>
      </c>
      <c r="W578" s="45">
        <f>V578/$S$6*100</f>
        <v>5.3355104784805905</v>
      </c>
    </row>
    <row r="579" spans="1:23" ht="15" customHeight="1">
      <c r="A579" s="71"/>
      <c r="B579" s="13" t="s">
        <v>84</v>
      </c>
      <c r="C579" s="44">
        <v>3718.394143</v>
      </c>
      <c r="D579" s="44">
        <v>11867.886647000001</v>
      </c>
      <c r="E579" s="44">
        <v>400.707341</v>
      </c>
      <c r="F579" s="44">
        <v>70.998824</v>
      </c>
      <c r="G579" s="44">
        <v>16160.750066</v>
      </c>
      <c r="H579" s="44"/>
      <c r="I579" s="44"/>
      <c r="J579" s="44">
        <v>1572.77345</v>
      </c>
      <c r="K579" s="44">
        <v>25.457433</v>
      </c>
      <c r="L579" s="48">
        <v>5531.159331999999</v>
      </c>
      <c r="M579" s="48">
        <v>312.76363636363635</v>
      </c>
      <c r="N579" s="48">
        <v>59.3</v>
      </c>
      <c r="O579" s="48"/>
      <c r="P579" s="48"/>
      <c r="Q579" s="48"/>
      <c r="R579" s="44">
        <f t="shared" si="272"/>
        <v>39720.19087236364</v>
      </c>
      <c r="S579" s="48">
        <v>-10152.284315</v>
      </c>
      <c r="T579" s="48">
        <f t="shared" si="273"/>
        <v>29567.906557363636</v>
      </c>
      <c r="U579" s="48"/>
      <c r="V579" s="48">
        <f t="shared" si="274"/>
        <v>29567.906557363636</v>
      </c>
      <c r="W579" s="45">
        <f>V579/$S$7*100</f>
        <v>5.472130330196885</v>
      </c>
    </row>
    <row r="580" spans="1:23" ht="15" customHeight="1">
      <c r="A580" s="71"/>
      <c r="B580" s="13" t="s">
        <v>85</v>
      </c>
      <c r="C580" s="44">
        <v>4244.324</v>
      </c>
      <c r="D580" s="44">
        <v>13355.93528</v>
      </c>
      <c r="E580" s="44">
        <v>389.618781</v>
      </c>
      <c r="F580" s="44">
        <v>65.368052</v>
      </c>
      <c r="G580" s="44">
        <v>16552.338339</v>
      </c>
      <c r="H580" s="44">
        <v>0</v>
      </c>
      <c r="I580" s="44"/>
      <c r="J580" s="44">
        <v>872.19592</v>
      </c>
      <c r="K580" s="45">
        <v>23.506</v>
      </c>
      <c r="L580" s="48">
        <v>4958.53</v>
      </c>
      <c r="M580" s="48">
        <v>92.908</v>
      </c>
      <c r="N580" s="48">
        <v>67.8</v>
      </c>
      <c r="O580" s="48"/>
      <c r="P580" s="48"/>
      <c r="Q580" s="48"/>
      <c r="R580" s="44">
        <f t="shared" si="272"/>
        <v>40622.52437200001</v>
      </c>
      <c r="S580" s="48">
        <v>-8855.101036</v>
      </c>
      <c r="T580" s="48">
        <f t="shared" si="273"/>
        <v>31767.423336000007</v>
      </c>
      <c r="U580" s="48"/>
      <c r="V580" s="48">
        <f t="shared" si="274"/>
        <v>31767.423336000007</v>
      </c>
      <c r="W580" s="45">
        <f>V580/$S$8*100</f>
        <v>5.409953134800163</v>
      </c>
    </row>
    <row r="581" spans="1:25" ht="15" customHeight="1">
      <c r="A581" s="71"/>
      <c r="B581" s="109" t="s">
        <v>89</v>
      </c>
      <c r="C581" s="44">
        <v>4429.547532</v>
      </c>
      <c r="D581" s="44">
        <v>15052</v>
      </c>
      <c r="E581" s="44">
        <v>383.953513</v>
      </c>
      <c r="F581" s="44">
        <v>65.912742</v>
      </c>
      <c r="G581" s="44">
        <v>18053.578754</v>
      </c>
      <c r="H581" s="44"/>
      <c r="I581" s="44"/>
      <c r="J581" s="44">
        <v>765.67092</v>
      </c>
      <c r="K581" s="44">
        <v>21.827391</v>
      </c>
      <c r="L581" s="48">
        <v>4965.1</v>
      </c>
      <c r="M581" s="48"/>
      <c r="N581" s="48">
        <v>14.76916</v>
      </c>
      <c r="O581" s="48"/>
      <c r="P581" s="48"/>
      <c r="Q581" s="48"/>
      <c r="R581" s="44">
        <f t="shared" si="272"/>
        <v>43752.360012</v>
      </c>
      <c r="S581" s="48">
        <v>-9308.5</v>
      </c>
      <c r="T581" s="48">
        <f t="shared" si="273"/>
        <v>34443.860012</v>
      </c>
      <c r="U581" s="48"/>
      <c r="V581" s="48">
        <f t="shared" si="274"/>
        <v>34443.860012</v>
      </c>
      <c r="W581" s="45">
        <f>V581/$S$9*100</f>
        <v>5.544116420479576</v>
      </c>
      <c r="Y581" s="31"/>
    </row>
    <row r="582" spans="1:25" ht="15" customHeight="1">
      <c r="A582" s="71"/>
      <c r="B582" s="109" t="s">
        <v>91</v>
      </c>
      <c r="C582" s="44">
        <v>4405.510165</v>
      </c>
      <c r="D582" s="44">
        <v>15915.246205</v>
      </c>
      <c r="E582" s="44">
        <v>384.355121</v>
      </c>
      <c r="F582" s="44">
        <v>61.351794</v>
      </c>
      <c r="G582" s="44">
        <v>21644.01051</v>
      </c>
      <c r="H582" s="44"/>
      <c r="I582" s="44"/>
      <c r="J582" s="44">
        <v>879.8666899999998</v>
      </c>
      <c r="K582" s="44">
        <v>21.202656</v>
      </c>
      <c r="L582" s="48">
        <v>5259.884931</v>
      </c>
      <c r="M582" s="48"/>
      <c r="N582" s="48"/>
      <c r="O582" s="48"/>
      <c r="P582" s="48"/>
      <c r="Q582" s="48"/>
      <c r="R582" s="44">
        <f t="shared" si="272"/>
        <v>48571.428072</v>
      </c>
      <c r="S582" s="48">
        <v>-10032.868341000001</v>
      </c>
      <c r="T582" s="48">
        <f t="shared" si="273"/>
        <v>38538.559731</v>
      </c>
      <c r="U582" s="48"/>
      <c r="V582" s="48">
        <f t="shared" si="274"/>
        <v>38538.559731</v>
      </c>
      <c r="W582" s="45">
        <f>V582/$S$10*100</f>
        <v>6.101707216828803</v>
      </c>
      <c r="Y582" s="31"/>
    </row>
    <row r="583" spans="1:25" ht="15" customHeight="1">
      <c r="A583" s="71"/>
      <c r="B583" s="109" t="s">
        <v>93</v>
      </c>
      <c r="C583" s="44">
        <v>5169.627944</v>
      </c>
      <c r="D583" s="44">
        <v>16622.523298999997</v>
      </c>
      <c r="E583" s="44">
        <v>381.388426</v>
      </c>
      <c r="F583" s="44">
        <v>41.642226</v>
      </c>
      <c r="G583" s="44">
        <v>21299.847077</v>
      </c>
      <c r="H583" s="44">
        <v>0</v>
      </c>
      <c r="J583" s="44">
        <v>964.3392800000003</v>
      </c>
      <c r="K583" s="44">
        <v>22.260507</v>
      </c>
      <c r="L583" s="44">
        <v>5746.438441</v>
      </c>
      <c r="M583" s="48"/>
      <c r="N583" s="48"/>
      <c r="O583" s="48"/>
      <c r="P583" s="48"/>
      <c r="Q583" s="48"/>
      <c r="R583" s="44">
        <f t="shared" si="272"/>
        <v>50248.0672</v>
      </c>
      <c r="S583" s="48">
        <v>-10710.039469</v>
      </c>
      <c r="T583" s="48">
        <f t="shared" si="273"/>
        <v>39538.027730999995</v>
      </c>
      <c r="U583" s="48"/>
      <c r="V583" s="48">
        <f t="shared" si="274"/>
        <v>39538.027730999995</v>
      </c>
      <c r="W583" s="45">
        <f>V583/$S$11*100</f>
        <v>5.911111190497975</v>
      </c>
      <c r="Y583" s="31"/>
    </row>
    <row r="584" spans="1:25" ht="15" customHeight="1">
      <c r="A584" s="71"/>
      <c r="B584" s="109" t="s">
        <v>95</v>
      </c>
      <c r="C584" s="44">
        <v>5756.839197</v>
      </c>
      <c r="D584" s="44">
        <v>16794.383642999997</v>
      </c>
      <c r="E584" s="44">
        <v>388.219773</v>
      </c>
      <c r="F584" s="44">
        <v>35.276547</v>
      </c>
      <c r="G584" s="44">
        <v>21867.907564</v>
      </c>
      <c r="H584" s="44"/>
      <c r="J584" s="44">
        <v>1110.96003</v>
      </c>
      <c r="K584" s="44">
        <v>23.039718</v>
      </c>
      <c r="L584" s="44">
        <v>5689.388387</v>
      </c>
      <c r="M584" s="48">
        <v>0.006672</v>
      </c>
      <c r="N584" s="48"/>
      <c r="O584" s="48"/>
      <c r="P584" s="48"/>
      <c r="Q584" s="48"/>
      <c r="R584" s="44">
        <f t="shared" si="272"/>
        <v>51666.021531000006</v>
      </c>
      <c r="S584" s="48">
        <v>-11208.131828</v>
      </c>
      <c r="T584" s="48">
        <f t="shared" si="273"/>
        <v>40457.88970300001</v>
      </c>
      <c r="U584" s="48"/>
      <c r="V584" s="48">
        <f t="shared" si="274"/>
        <v>40457.88970300001</v>
      </c>
      <c r="W584" s="45">
        <f>V584/$S$12*100</f>
        <v>5.677952858323336</v>
      </c>
      <c r="Y584" s="31"/>
    </row>
    <row r="585" spans="1:25" ht="15" customHeight="1">
      <c r="A585" s="71"/>
      <c r="B585" s="109" t="s">
        <v>101</v>
      </c>
      <c r="C585" s="44">
        <v>5772.892</v>
      </c>
      <c r="D585" s="44">
        <v>16780.309692</v>
      </c>
      <c r="E585" s="44">
        <v>383.993776</v>
      </c>
      <c r="F585" s="44">
        <v>36.279</v>
      </c>
      <c r="G585" s="44">
        <v>24003.31278</v>
      </c>
      <c r="H585" s="44"/>
      <c r="J585" s="44">
        <v>1189.9072500000002</v>
      </c>
      <c r="K585" s="44">
        <v>9.889</v>
      </c>
      <c r="L585" s="44">
        <v>5833.8638789999995</v>
      </c>
      <c r="M585" s="48">
        <v>0.855594</v>
      </c>
      <c r="N585" s="48"/>
      <c r="O585" s="48"/>
      <c r="P585" s="48"/>
      <c r="Q585" s="48"/>
      <c r="R585" s="44">
        <f t="shared" si="272"/>
        <v>54011.302971</v>
      </c>
      <c r="S585" s="48">
        <v>-13100.771999999997</v>
      </c>
      <c r="T585" s="48">
        <f t="shared" si="273"/>
        <v>40910.530971</v>
      </c>
      <c r="U585" s="48"/>
      <c r="V585" s="48">
        <f aca="true" t="shared" si="275" ref="V585:V590">T585+U585</f>
        <v>40910.530971</v>
      </c>
      <c r="W585" s="45">
        <f>V585/$S$13*100</f>
        <v>5.439388234454135</v>
      </c>
      <c r="Y585" s="31"/>
    </row>
    <row r="586" spans="1:25" ht="15" customHeight="1">
      <c r="A586" s="71"/>
      <c r="B586" s="13" t="s">
        <v>106</v>
      </c>
      <c r="C586" s="44">
        <v>5668.109827</v>
      </c>
      <c r="D586" s="44">
        <v>17332.057724</v>
      </c>
      <c r="E586" s="44">
        <v>410.701</v>
      </c>
      <c r="F586" s="44">
        <v>33.938</v>
      </c>
      <c r="G586" s="44">
        <v>23420.214</v>
      </c>
      <c r="H586" s="44">
        <v>0</v>
      </c>
      <c r="J586" s="44">
        <v>1133.12318</v>
      </c>
      <c r="K586" s="44">
        <v>9.672</v>
      </c>
      <c r="L586" s="44">
        <v>6100.4169999999995</v>
      </c>
      <c r="M586" s="48">
        <v>1.956562</v>
      </c>
      <c r="N586" s="48"/>
      <c r="O586" s="48"/>
      <c r="P586" s="48"/>
      <c r="Q586" s="48"/>
      <c r="R586" s="44">
        <f t="shared" si="272"/>
        <v>54110.189292999996</v>
      </c>
      <c r="S586" s="48">
        <v>-13425.307</v>
      </c>
      <c r="T586" s="48">
        <f aca="true" t="shared" si="276" ref="T586:T591">R586+S586</f>
        <v>40684.882292999995</v>
      </c>
      <c r="U586" s="48"/>
      <c r="V586" s="48">
        <f t="shared" si="275"/>
        <v>40684.882292999995</v>
      </c>
      <c r="W586" s="87">
        <f>V586/$S$14*100</f>
        <v>4.777353353028353</v>
      </c>
      <c r="Y586" s="31"/>
    </row>
    <row r="587" spans="1:25" ht="15" customHeight="1">
      <c r="A587" s="71"/>
      <c r="B587" s="13" t="s">
        <v>135</v>
      </c>
      <c r="C587" s="44">
        <v>6218.374</v>
      </c>
      <c r="D587" s="44">
        <v>18891.664463</v>
      </c>
      <c r="E587" s="44">
        <v>432.013967</v>
      </c>
      <c r="F587" s="44">
        <v>29.827896</v>
      </c>
      <c r="G587" s="44">
        <v>25009.90059</v>
      </c>
      <c r="H587" s="44"/>
      <c r="J587" s="44">
        <v>1176.5911500000002</v>
      </c>
      <c r="K587" s="44">
        <v>11.113017</v>
      </c>
      <c r="L587" s="44">
        <v>6896.310838</v>
      </c>
      <c r="M587" s="48"/>
      <c r="N587" s="48"/>
      <c r="O587" s="48"/>
      <c r="P587" s="48"/>
      <c r="Q587" s="48"/>
      <c r="R587" s="44">
        <f>SUM(C587:O587)</f>
        <v>58665.795921000004</v>
      </c>
      <c r="S587" s="48">
        <v>-14053.711000000001</v>
      </c>
      <c r="T587" s="48">
        <f t="shared" si="276"/>
        <v>44612.084921</v>
      </c>
      <c r="U587" s="48"/>
      <c r="V587" s="48">
        <f t="shared" si="275"/>
        <v>44612.084921</v>
      </c>
      <c r="W587" s="87">
        <f>V587/$S$15*100</f>
        <v>4.651653707187444</v>
      </c>
      <c r="Y587" s="31"/>
    </row>
    <row r="588" spans="1:25" ht="15" customHeight="1">
      <c r="A588" s="71"/>
      <c r="B588" s="109" t="s">
        <v>143</v>
      </c>
      <c r="C588" s="44">
        <v>8585.5623</v>
      </c>
      <c r="D588" s="44">
        <v>21404.028983</v>
      </c>
      <c r="E588" s="44">
        <v>489.193908</v>
      </c>
      <c r="F588" s="44">
        <v>31.387199</v>
      </c>
      <c r="G588" s="44">
        <v>29228.59016</v>
      </c>
      <c r="H588" s="44"/>
      <c r="J588" s="44">
        <v>1894.17608</v>
      </c>
      <c r="K588" s="44">
        <v>13.954966</v>
      </c>
      <c r="L588" s="44">
        <v>6716.7621149999995</v>
      </c>
      <c r="M588" s="48"/>
      <c r="N588" s="48"/>
      <c r="O588" s="48"/>
      <c r="P588" s="48"/>
      <c r="Q588" s="48"/>
      <c r="R588" s="44">
        <f>SUM(C588:O588)</f>
        <v>68363.655711</v>
      </c>
      <c r="S588" s="48">
        <v>-15023.307534999998</v>
      </c>
      <c r="T588" s="48">
        <f t="shared" si="276"/>
        <v>53340.348176</v>
      </c>
      <c r="U588" s="48"/>
      <c r="V588" s="48">
        <f t="shared" si="275"/>
        <v>53340.348176</v>
      </c>
      <c r="W588" s="87">
        <f>V588/$S$16*100</f>
        <v>5.014158576853087</v>
      </c>
      <c r="Y588" s="31"/>
    </row>
    <row r="589" spans="1:25" ht="15" customHeight="1">
      <c r="A589" s="71"/>
      <c r="B589" s="109" t="s">
        <v>150</v>
      </c>
      <c r="C589" s="44">
        <v>10596.611914</v>
      </c>
      <c r="D589" s="44">
        <v>23123.873754</v>
      </c>
      <c r="E589" s="44">
        <v>546.400454</v>
      </c>
      <c r="F589" s="44">
        <v>33.275266</v>
      </c>
      <c r="G589" s="44">
        <v>30321.662936</v>
      </c>
      <c r="H589" s="44">
        <v>0</v>
      </c>
      <c r="J589" s="44">
        <v>1770.4348800000002</v>
      </c>
      <c r="K589" s="44">
        <v>14.821926</v>
      </c>
      <c r="L589" s="44">
        <v>7185.743634</v>
      </c>
      <c r="M589" s="48"/>
      <c r="N589" s="48"/>
      <c r="O589" s="48"/>
      <c r="P589" s="48"/>
      <c r="Q589" s="48">
        <v>10.396</v>
      </c>
      <c r="R589" s="44">
        <f>SUM(C589:Q589)</f>
        <v>73603.220764</v>
      </c>
      <c r="S589" s="48">
        <v>-16508.319426000002</v>
      </c>
      <c r="T589" s="48">
        <f t="shared" si="276"/>
        <v>57094.901337999996</v>
      </c>
      <c r="U589" s="48"/>
      <c r="V589" s="48">
        <f t="shared" si="275"/>
        <v>57094.901337999996</v>
      </c>
      <c r="W589" s="87">
        <f>V589/$S$17*100</f>
        <v>5.3520758335946335</v>
      </c>
      <c r="Y589" s="31"/>
    </row>
    <row r="590" spans="1:25" ht="15" customHeight="1">
      <c r="A590" s="71"/>
      <c r="B590" s="109" t="s">
        <v>159</v>
      </c>
      <c r="C590" s="44">
        <v>12828.10553</v>
      </c>
      <c r="D590" s="44">
        <v>24988.587904</v>
      </c>
      <c r="E590" s="44">
        <v>560.43885</v>
      </c>
      <c r="F590" s="44">
        <v>32.621052</v>
      </c>
      <c r="G590" s="44">
        <v>33789.535377</v>
      </c>
      <c r="H590" s="44">
        <v>0</v>
      </c>
      <c r="J590" s="44">
        <v>2122.78096</v>
      </c>
      <c r="K590" s="44">
        <v>15.353902</v>
      </c>
      <c r="L590" s="44">
        <v>7994.465953</v>
      </c>
      <c r="M590" s="48"/>
      <c r="N590" s="48"/>
      <c r="O590" s="48"/>
      <c r="P590" s="48"/>
      <c r="Q590" s="48">
        <v>51.177</v>
      </c>
      <c r="R590" s="44">
        <f>SUM(C590:Q590)</f>
        <v>82383.06652800001</v>
      </c>
      <c r="S590" s="48">
        <v>-18204.426539</v>
      </c>
      <c r="T590" s="48">
        <f t="shared" si="276"/>
        <v>64178.63998900001</v>
      </c>
      <c r="U590" s="48"/>
      <c r="V590" s="48">
        <f t="shared" si="275"/>
        <v>64178.63998900001</v>
      </c>
      <c r="W590" s="87">
        <f>V590/$S$18*100</f>
        <v>5.397291271777792</v>
      </c>
      <c r="Y590" s="31"/>
    </row>
    <row r="591" spans="1:25" ht="15" customHeight="1">
      <c r="A591" s="71"/>
      <c r="B591" s="13" t="s">
        <v>164</v>
      </c>
      <c r="C591" s="44">
        <v>13295.237683</v>
      </c>
      <c r="D591" s="44">
        <v>29259.566164</v>
      </c>
      <c r="E591" s="44">
        <v>588.832935</v>
      </c>
      <c r="F591" s="44">
        <v>34.673734</v>
      </c>
      <c r="G591" s="44">
        <v>36935.095821</v>
      </c>
      <c r="H591" s="44">
        <v>0</v>
      </c>
      <c r="J591" s="44">
        <v>2355.8929999999996</v>
      </c>
      <c r="K591" s="44">
        <v>17.836893</v>
      </c>
      <c r="L591" s="44">
        <v>9298.692582</v>
      </c>
      <c r="M591" s="48"/>
      <c r="N591" s="48"/>
      <c r="O591" s="48"/>
      <c r="P591" s="48"/>
      <c r="Q591" s="48">
        <v>53.657</v>
      </c>
      <c r="R591" s="44">
        <f>SUM(C591:Q591)</f>
        <v>91839.48581200001</v>
      </c>
      <c r="S591" s="48">
        <v>-19370.818864</v>
      </c>
      <c r="T591" s="48">
        <f t="shared" si="276"/>
        <v>72468.66694800001</v>
      </c>
      <c r="U591" s="48"/>
      <c r="V591" s="48">
        <f>T591+U591</f>
        <v>72468.66694800001</v>
      </c>
      <c r="W591" s="87">
        <f>V591/$S$19*100</f>
        <v>5.140409600932457</v>
      </c>
      <c r="Y591" s="31"/>
    </row>
    <row r="592" spans="1:25" ht="15" customHeight="1">
      <c r="A592" s="71"/>
      <c r="B592" s="107"/>
      <c r="C592" s="44"/>
      <c r="D592" s="44"/>
      <c r="E592" s="44"/>
      <c r="F592" s="44"/>
      <c r="G592" s="44"/>
      <c r="H592" s="44"/>
      <c r="I592" s="44"/>
      <c r="J592" s="44"/>
      <c r="K592" s="44"/>
      <c r="L592" s="48"/>
      <c r="M592" s="48"/>
      <c r="N592" s="48"/>
      <c r="O592" s="48"/>
      <c r="P592" s="48"/>
      <c r="Q592" s="48"/>
      <c r="R592" s="44"/>
      <c r="S592" s="48"/>
      <c r="T592" s="48"/>
      <c r="U592" s="48"/>
      <c r="V592" s="48"/>
      <c r="W592" s="51"/>
      <c r="Y592" s="31"/>
    </row>
    <row r="593" spans="1:25" ht="15" customHeight="1">
      <c r="A593" s="78" t="s">
        <v>167</v>
      </c>
      <c r="B593" s="13" t="s">
        <v>17</v>
      </c>
      <c r="C593" s="44">
        <v>2773.9331845</v>
      </c>
      <c r="D593" s="44">
        <v>121.16900000000003</v>
      </c>
      <c r="E593" s="44">
        <v>55.56</v>
      </c>
      <c r="F593" s="44">
        <v>4.02</v>
      </c>
      <c r="G593" s="44"/>
      <c r="H593" s="44"/>
      <c r="I593" s="44"/>
      <c r="J593" s="44">
        <v>138</v>
      </c>
      <c r="K593" s="44">
        <v>289.1524</v>
      </c>
      <c r="L593" s="48">
        <v>15.4</v>
      </c>
      <c r="M593" s="48"/>
      <c r="N593" s="48"/>
      <c r="O593" s="48"/>
      <c r="P593" s="48"/>
      <c r="Q593" s="48"/>
      <c r="R593" s="44">
        <f aca="true" t="shared" si="277" ref="R593:R606">SUM(C593:O593)</f>
        <v>3397.2345845</v>
      </c>
      <c r="S593" s="48">
        <v>-223.3</v>
      </c>
      <c r="T593" s="48">
        <f aca="true" t="shared" si="278" ref="T593:T598">R593+S593</f>
        <v>3173.9345845</v>
      </c>
      <c r="U593" s="48"/>
      <c r="V593" s="48">
        <f aca="true" t="shared" si="279" ref="V593:V604">T593+U593</f>
        <v>3173.9345845</v>
      </c>
      <c r="W593" s="20">
        <f>V593/$S$1*100</f>
        <v>1.2971337757056631</v>
      </c>
      <c r="Y593" s="31"/>
    </row>
    <row r="594" spans="1:23" ht="15" customHeight="1" outlineLevel="1">
      <c r="A594" s="78"/>
      <c r="B594" s="13" t="s">
        <v>18</v>
      </c>
      <c r="C594" s="44">
        <v>2759.2</v>
      </c>
      <c r="D594" s="44">
        <v>84.3</v>
      </c>
      <c r="E594" s="44">
        <v>47.6</v>
      </c>
      <c r="F594" s="44">
        <v>3.4</v>
      </c>
      <c r="G594" s="44"/>
      <c r="H594" s="44"/>
      <c r="I594" s="44"/>
      <c r="J594" s="44">
        <v>463.9</v>
      </c>
      <c r="K594" s="44">
        <v>219.2</v>
      </c>
      <c r="L594" s="48">
        <v>13.9</v>
      </c>
      <c r="M594" s="48"/>
      <c r="N594" s="48"/>
      <c r="O594" s="48"/>
      <c r="P594" s="48"/>
      <c r="Q594" s="48"/>
      <c r="R594" s="44">
        <f t="shared" si="277"/>
        <v>3591.5</v>
      </c>
      <c r="S594" s="48">
        <v>-174.3</v>
      </c>
      <c r="T594" s="48">
        <f t="shared" si="278"/>
        <v>3417.2</v>
      </c>
      <c r="U594" s="48"/>
      <c r="V594" s="48">
        <f t="shared" si="279"/>
        <v>3417.2</v>
      </c>
      <c r="W594" s="20">
        <f>V594/$S$2*100</f>
        <v>1.1912352250333695</v>
      </c>
    </row>
    <row r="595" spans="1:23" ht="15" customHeight="1" outlineLevel="1">
      <c r="A595" s="71"/>
      <c r="B595" s="13" t="s">
        <v>68</v>
      </c>
      <c r="C595" s="44">
        <v>2120.2</v>
      </c>
      <c r="D595" s="44">
        <v>208.7</v>
      </c>
      <c r="E595" s="44">
        <v>29</v>
      </c>
      <c r="F595" s="44">
        <v>3.8</v>
      </c>
      <c r="G595" s="44"/>
      <c r="H595" s="44"/>
      <c r="I595" s="44"/>
      <c r="J595" s="44">
        <v>309.9</v>
      </c>
      <c r="K595" s="44">
        <v>124.2</v>
      </c>
      <c r="L595" s="48">
        <v>23.7</v>
      </c>
      <c r="M595" s="48"/>
      <c r="N595" s="48"/>
      <c r="O595" s="48"/>
      <c r="P595" s="48"/>
      <c r="Q595" s="48"/>
      <c r="R595" s="44">
        <f t="shared" si="277"/>
        <v>2819.4999999999995</v>
      </c>
      <c r="S595" s="48">
        <v>-83.9</v>
      </c>
      <c r="T595" s="48">
        <f t="shared" si="278"/>
        <v>2735.5999999999995</v>
      </c>
      <c r="U595" s="48"/>
      <c r="V595" s="48">
        <f t="shared" si="279"/>
        <v>2735.5999999999995</v>
      </c>
      <c r="W595" s="20">
        <f>V595/$S$3*100</f>
        <v>0.798103410348737</v>
      </c>
    </row>
    <row r="596" spans="2:23" ht="15" customHeight="1" outlineLevel="1">
      <c r="B596" s="13" t="s">
        <v>69</v>
      </c>
      <c r="C596" s="44">
        <v>2249</v>
      </c>
      <c r="D596" s="44">
        <v>296.92</v>
      </c>
      <c r="E596" s="44">
        <v>14.4</v>
      </c>
      <c r="F596" s="44">
        <v>4.3</v>
      </c>
      <c r="G596" s="44"/>
      <c r="H596" s="44"/>
      <c r="I596" s="44"/>
      <c r="J596" s="44">
        <v>407.3</v>
      </c>
      <c r="K596" s="44">
        <v>236.9</v>
      </c>
      <c r="L596" s="48">
        <v>26</v>
      </c>
      <c r="M596" s="48"/>
      <c r="N596" s="48"/>
      <c r="O596" s="48"/>
      <c r="P596" s="48"/>
      <c r="Q596" s="48"/>
      <c r="R596" s="44">
        <f t="shared" si="277"/>
        <v>3234.8200000000006</v>
      </c>
      <c r="S596" s="48">
        <v>-139.2</v>
      </c>
      <c r="T596" s="48">
        <f t="shared" si="278"/>
        <v>3095.620000000001</v>
      </c>
      <c r="U596" s="48"/>
      <c r="V596" s="48">
        <f t="shared" si="279"/>
        <v>3095.620000000001</v>
      </c>
      <c r="W596" s="45">
        <f>V596/$S$4*100</f>
        <v>0.7271986658870718</v>
      </c>
    </row>
    <row r="597" spans="1:23" ht="15" customHeight="1" outlineLevel="1">
      <c r="A597" s="71"/>
      <c r="B597" s="13" t="s">
        <v>75</v>
      </c>
      <c r="C597" s="44">
        <v>2941.983</v>
      </c>
      <c r="D597" s="44">
        <v>636.94</v>
      </c>
      <c r="E597" s="44">
        <v>13.5</v>
      </c>
      <c r="F597" s="44">
        <v>5.14</v>
      </c>
      <c r="G597" s="44"/>
      <c r="H597" s="44"/>
      <c r="I597" s="44"/>
      <c r="J597" s="44">
        <v>233</v>
      </c>
      <c r="K597" s="44">
        <v>441.824784</v>
      </c>
      <c r="L597" s="48">
        <v>26.54</v>
      </c>
      <c r="M597" s="48"/>
      <c r="N597" s="48"/>
      <c r="O597" s="48"/>
      <c r="P597" s="48"/>
      <c r="Q597" s="48"/>
      <c r="R597" s="44">
        <f t="shared" si="277"/>
        <v>4298.927784</v>
      </c>
      <c r="S597" s="48">
        <v>-648.2426642</v>
      </c>
      <c r="T597" s="48">
        <f t="shared" si="278"/>
        <v>3650.6851198000004</v>
      </c>
      <c r="U597" s="48"/>
      <c r="V597" s="48">
        <f t="shared" si="279"/>
        <v>3650.6851198000004</v>
      </c>
      <c r="W597" s="45">
        <f>V597/$S$5*100</f>
        <v>0.6762599358766554</v>
      </c>
    </row>
    <row r="598" spans="1:23" ht="15" customHeight="1" outlineLevel="1">
      <c r="A598" s="71"/>
      <c r="B598" s="13" t="s">
        <v>82</v>
      </c>
      <c r="C598" s="44">
        <v>5103.324423</v>
      </c>
      <c r="D598" s="44">
        <v>908.359319</v>
      </c>
      <c r="E598" s="44">
        <v>33.0999999</v>
      </c>
      <c r="F598" s="44">
        <v>12.001</v>
      </c>
      <c r="G598" s="44">
        <v>22.765837</v>
      </c>
      <c r="H598" s="44"/>
      <c r="I598" s="44"/>
      <c r="J598" s="44">
        <v>152.59717</v>
      </c>
      <c r="K598" s="44">
        <v>837.696</v>
      </c>
      <c r="L598" s="48">
        <v>13.419</v>
      </c>
      <c r="M598" s="48"/>
      <c r="N598" s="48"/>
      <c r="O598" s="48"/>
      <c r="P598" s="48"/>
      <c r="Q598" s="48"/>
      <c r="R598" s="44">
        <f t="shared" si="277"/>
        <v>7083.2627489</v>
      </c>
      <c r="S598" s="48">
        <v>-1022.6356509999999</v>
      </c>
      <c r="T598" s="48">
        <f t="shared" si="278"/>
        <v>6060.6270979</v>
      </c>
      <c r="U598" s="48"/>
      <c r="V598" s="48">
        <f t="shared" si="279"/>
        <v>6060.6270979</v>
      </c>
      <c r="W598" s="45">
        <f>V598/$S$6*100</f>
        <v>1.141588063068663</v>
      </c>
    </row>
    <row r="599" spans="1:23" ht="15" customHeight="1" outlineLevel="1">
      <c r="A599" s="71"/>
      <c r="B599" s="13" t="s">
        <v>84</v>
      </c>
      <c r="C599" s="44">
        <v>6319.110287</v>
      </c>
      <c r="D599" s="44">
        <v>751.1502170000001</v>
      </c>
      <c r="E599" s="44">
        <v>52.854359</v>
      </c>
      <c r="F599" s="44">
        <v>30.152024</v>
      </c>
      <c r="G599" s="44">
        <v>12.553056</v>
      </c>
      <c r="H599" s="44"/>
      <c r="I599" s="44"/>
      <c r="J599" s="44">
        <v>132.0629</v>
      </c>
      <c r="K599" s="44">
        <v>658.59</v>
      </c>
      <c r="L599" s="48">
        <v>17.886656000000002</v>
      </c>
      <c r="M599" s="48"/>
      <c r="N599" s="48"/>
      <c r="O599" s="48"/>
      <c r="P599" s="48"/>
      <c r="Q599" s="48"/>
      <c r="R599" s="44">
        <f t="shared" si="277"/>
        <v>7974.359499</v>
      </c>
      <c r="S599" s="48">
        <v>-700.0316590000001</v>
      </c>
      <c r="T599" s="48">
        <f aca="true" t="shared" si="280" ref="T599:T604">R599+S599</f>
        <v>7274.32784</v>
      </c>
      <c r="U599" s="48"/>
      <c r="V599" s="48">
        <f t="shared" si="279"/>
        <v>7274.32784</v>
      </c>
      <c r="W599" s="45">
        <f>V599/$S$7*100</f>
        <v>1.3462593277556956</v>
      </c>
    </row>
    <row r="600" spans="1:23" ht="15" customHeight="1" outlineLevel="1">
      <c r="A600" s="71"/>
      <c r="B600" s="13" t="s">
        <v>85</v>
      </c>
      <c r="C600" s="44">
        <v>7736.533032</v>
      </c>
      <c r="D600" s="44">
        <v>773.337987</v>
      </c>
      <c r="E600" s="44">
        <v>23.509855</v>
      </c>
      <c r="F600" s="44">
        <v>0.097004</v>
      </c>
      <c r="G600" s="44">
        <v>7.81033</v>
      </c>
      <c r="H600" s="44"/>
      <c r="I600" s="44"/>
      <c r="J600" s="44">
        <v>114.92131</v>
      </c>
      <c r="K600" s="44">
        <v>582.712</v>
      </c>
      <c r="L600" s="48">
        <v>18.2</v>
      </c>
      <c r="M600" s="48"/>
      <c r="N600" s="48">
        <v>1.3E-05</v>
      </c>
      <c r="O600" s="48"/>
      <c r="P600" s="48"/>
      <c r="Q600" s="48"/>
      <c r="R600" s="44">
        <f t="shared" si="277"/>
        <v>9257.121531</v>
      </c>
      <c r="S600" s="48">
        <v>-374.75058700000005</v>
      </c>
      <c r="T600" s="48">
        <f t="shared" si="280"/>
        <v>8882.370944</v>
      </c>
      <c r="U600" s="48"/>
      <c r="V600" s="48">
        <f t="shared" si="279"/>
        <v>8882.370944</v>
      </c>
      <c r="W600" s="45">
        <f>V600/$S$8*100</f>
        <v>1.5126568505320048</v>
      </c>
    </row>
    <row r="601" spans="1:23" ht="15" customHeight="1" outlineLevel="1">
      <c r="A601" s="71"/>
      <c r="B601" s="109" t="s">
        <v>89</v>
      </c>
      <c r="C601" s="44">
        <v>9221.070442</v>
      </c>
      <c r="D601" s="44">
        <v>812.888947</v>
      </c>
      <c r="E601" s="44">
        <v>24.701185</v>
      </c>
      <c r="F601" s="44"/>
      <c r="G601" s="44">
        <v>7.176212</v>
      </c>
      <c r="H601" s="44"/>
      <c r="I601" s="44"/>
      <c r="J601" s="44">
        <v>96.85622000000001</v>
      </c>
      <c r="K601" s="44">
        <v>870.04465</v>
      </c>
      <c r="L601" s="48">
        <v>22.8</v>
      </c>
      <c r="M601" s="48"/>
      <c r="N601" s="48"/>
      <c r="O601" s="48"/>
      <c r="P601" s="48"/>
      <c r="Q601" s="48"/>
      <c r="R601" s="44">
        <f t="shared" si="277"/>
        <v>11055.537655999999</v>
      </c>
      <c r="S601" s="48">
        <v>-344.66674800000004</v>
      </c>
      <c r="T601" s="48">
        <f t="shared" si="280"/>
        <v>10710.870907999999</v>
      </c>
      <c r="U601" s="48"/>
      <c r="V601" s="48">
        <f t="shared" si="279"/>
        <v>10710.870907999999</v>
      </c>
      <c r="W601" s="45">
        <f>V601/$S$9*100</f>
        <v>1.7240319539677438</v>
      </c>
    </row>
    <row r="602" spans="1:23" ht="15" customHeight="1" outlineLevel="1">
      <c r="A602" s="71"/>
      <c r="B602" s="109" t="s">
        <v>91</v>
      </c>
      <c r="C602" s="44">
        <v>9208.09</v>
      </c>
      <c r="D602" s="44">
        <v>842.48136</v>
      </c>
      <c r="E602" s="44">
        <v>23.826589</v>
      </c>
      <c r="F602" s="44">
        <v>0.334399</v>
      </c>
      <c r="G602" s="44">
        <v>9.618214</v>
      </c>
      <c r="H602" s="44"/>
      <c r="I602" s="44"/>
      <c r="J602" s="44">
        <v>67.5</v>
      </c>
      <c r="K602" s="44">
        <v>902.028875</v>
      </c>
      <c r="L602" s="48">
        <v>14.006769</v>
      </c>
      <c r="M602" s="48"/>
      <c r="N602" s="48"/>
      <c r="O602" s="48"/>
      <c r="P602" s="48"/>
      <c r="Q602" s="48"/>
      <c r="R602" s="44">
        <f t="shared" si="277"/>
        <v>11067.886206</v>
      </c>
      <c r="S602" s="48">
        <v>-312.414281</v>
      </c>
      <c r="T602" s="48">
        <f t="shared" si="280"/>
        <v>10755.471925</v>
      </c>
      <c r="U602" s="48"/>
      <c r="V602" s="48">
        <f t="shared" si="279"/>
        <v>10755.471925</v>
      </c>
      <c r="W602" s="45">
        <f>V602/$S$10*100</f>
        <v>1.7028851395394167</v>
      </c>
    </row>
    <row r="603" spans="1:23" ht="15" customHeight="1">
      <c r="A603" s="71"/>
      <c r="B603" s="109" t="s">
        <v>93</v>
      </c>
      <c r="C603" s="44">
        <v>8724.343119</v>
      </c>
      <c r="D603" s="44">
        <v>690.759234</v>
      </c>
      <c r="E603" s="44">
        <v>8.379073</v>
      </c>
      <c r="F603" s="44">
        <v>0.231577</v>
      </c>
      <c r="G603" s="44">
        <v>4.511506</v>
      </c>
      <c r="H603" s="44">
        <v>0</v>
      </c>
      <c r="J603" s="44">
        <v>53.117149999999995</v>
      </c>
      <c r="K603" s="44">
        <v>808.848</v>
      </c>
      <c r="L603" s="44">
        <v>1.6984810000000001</v>
      </c>
      <c r="M603" s="48"/>
      <c r="N603" s="48"/>
      <c r="O603" s="48"/>
      <c r="P603" s="48"/>
      <c r="Q603" s="48"/>
      <c r="R603" s="44">
        <f t="shared" si="277"/>
        <v>10291.88814</v>
      </c>
      <c r="S603" s="48">
        <v>-90.17984227138699</v>
      </c>
      <c r="T603" s="48">
        <f t="shared" si="280"/>
        <v>10201.708297728612</v>
      </c>
      <c r="U603" s="48"/>
      <c r="V603" s="48">
        <f t="shared" si="279"/>
        <v>10201.708297728612</v>
      </c>
      <c r="W603" s="45">
        <f>V603/$S$11*100</f>
        <v>1.525200814041071</v>
      </c>
    </row>
    <row r="604" spans="1:23" ht="15" customHeight="1">
      <c r="A604" s="71"/>
      <c r="B604" s="109" t="s">
        <v>95</v>
      </c>
      <c r="C604" s="44">
        <v>8291.827125</v>
      </c>
      <c r="D604" s="44">
        <v>547.006109</v>
      </c>
      <c r="E604" s="44">
        <v>3.969022</v>
      </c>
      <c r="F604" s="44">
        <v>0.043591</v>
      </c>
      <c r="G604" s="44">
        <v>1.022635</v>
      </c>
      <c r="H604" s="44"/>
      <c r="J604" s="44">
        <v>41.42257</v>
      </c>
      <c r="K604" s="44">
        <v>736.696556</v>
      </c>
      <c r="L604" s="44">
        <v>0.700974</v>
      </c>
      <c r="M604" s="48"/>
      <c r="N604" s="48"/>
      <c r="O604" s="48"/>
      <c r="P604" s="48"/>
      <c r="Q604" s="48"/>
      <c r="R604" s="44">
        <f t="shared" si="277"/>
        <v>9622.688581999999</v>
      </c>
      <c r="S604" s="48">
        <v>-49.46498467000001</v>
      </c>
      <c r="T604" s="48">
        <f t="shared" si="280"/>
        <v>9573.22359733</v>
      </c>
      <c r="U604" s="48"/>
      <c r="V604" s="48">
        <f t="shared" si="279"/>
        <v>9573.22359733</v>
      </c>
      <c r="W604" s="45">
        <f>V604/$S$12*100</f>
        <v>1.3435281149574563</v>
      </c>
    </row>
    <row r="605" spans="1:23" ht="15" customHeight="1">
      <c r="A605" s="71"/>
      <c r="B605" s="109" t="s">
        <v>101</v>
      </c>
      <c r="C605" s="44">
        <v>9474.176</v>
      </c>
      <c r="D605" s="44">
        <v>526.5504</v>
      </c>
      <c r="E605" s="44">
        <v>2.500314</v>
      </c>
      <c r="F605" s="44">
        <v>0.001376</v>
      </c>
      <c r="G605" s="44">
        <v>1.171619</v>
      </c>
      <c r="H605" s="44"/>
      <c r="J605" s="44">
        <v>30.27117</v>
      </c>
      <c r="K605" s="44">
        <v>30.098</v>
      </c>
      <c r="L605" s="44">
        <v>0.292489</v>
      </c>
      <c r="M605" s="48"/>
      <c r="N605" s="48"/>
      <c r="O605" s="48"/>
      <c r="P605" s="48"/>
      <c r="Q605" s="48"/>
      <c r="R605" s="44">
        <f t="shared" si="277"/>
        <v>10065.061368</v>
      </c>
      <c r="S605" s="48">
        <v>-51.24506873</v>
      </c>
      <c r="T605" s="48">
        <f aca="true" t="shared" si="281" ref="T605:T610">R605+S605</f>
        <v>10013.81629927</v>
      </c>
      <c r="U605" s="48"/>
      <c r="V605" s="48">
        <f aca="true" t="shared" si="282" ref="V605:V610">T605+U605</f>
        <v>10013.81629927</v>
      </c>
      <c r="W605" s="45">
        <f>V605/$S$13*100</f>
        <v>1.3314184213068614</v>
      </c>
    </row>
    <row r="606" spans="1:23" ht="15" customHeight="1">
      <c r="A606" s="71"/>
      <c r="B606" s="13" t="s">
        <v>106</v>
      </c>
      <c r="C606" s="44">
        <v>9630.019483</v>
      </c>
      <c r="D606" s="44">
        <v>483.921654</v>
      </c>
      <c r="E606" s="44">
        <v>2.683</v>
      </c>
      <c r="F606" s="44">
        <v>0</v>
      </c>
      <c r="G606" s="44">
        <v>2.058</v>
      </c>
      <c r="H606" s="44"/>
      <c r="J606" s="44">
        <v>24.89042</v>
      </c>
      <c r="K606" s="44">
        <v>34.616</v>
      </c>
      <c r="L606" s="44">
        <v>0.165</v>
      </c>
      <c r="M606" s="48"/>
      <c r="N606" s="48"/>
      <c r="O606" s="48"/>
      <c r="P606" s="48"/>
      <c r="Q606" s="48"/>
      <c r="R606" s="44">
        <f t="shared" si="277"/>
        <v>10178.353557000002</v>
      </c>
      <c r="S606" s="48">
        <v>-53.73997068</v>
      </c>
      <c r="T606" s="48">
        <f t="shared" si="281"/>
        <v>10124.613586320002</v>
      </c>
      <c r="U606" s="48"/>
      <c r="V606" s="48">
        <f t="shared" si="282"/>
        <v>10124.613586320002</v>
      </c>
      <c r="W606" s="87">
        <f>V606/$S$14*100</f>
        <v>1.1888655918034778</v>
      </c>
    </row>
    <row r="607" spans="1:23" ht="15" customHeight="1">
      <c r="A607" s="71"/>
      <c r="B607" s="13" t="s">
        <v>135</v>
      </c>
      <c r="C607" s="44">
        <v>12356.13</v>
      </c>
      <c r="D607" s="44">
        <v>573.20692</v>
      </c>
      <c r="E607" s="44">
        <v>2.763372</v>
      </c>
      <c r="F607" s="44">
        <v>0.022791</v>
      </c>
      <c r="G607" s="44">
        <v>2.157391</v>
      </c>
      <c r="H607" s="44"/>
      <c r="J607" s="44">
        <v>22.39376</v>
      </c>
      <c r="K607" s="44">
        <v>41.526217</v>
      </c>
      <c r="L607" s="44">
        <v>0.125342</v>
      </c>
      <c r="M607" s="48"/>
      <c r="N607" s="48"/>
      <c r="O607" s="48"/>
      <c r="P607" s="48"/>
      <c r="Q607" s="48"/>
      <c r="R607" s="44">
        <f>SUM(C607:O607)</f>
        <v>12998.325793</v>
      </c>
      <c r="S607" s="48">
        <v>-54.80678143</v>
      </c>
      <c r="T607" s="48">
        <f t="shared" si="281"/>
        <v>12943.51901157</v>
      </c>
      <c r="U607" s="48"/>
      <c r="V607" s="48">
        <f t="shared" si="282"/>
        <v>12943.51901157</v>
      </c>
      <c r="W607" s="87">
        <f>V607/$S$15*100</f>
        <v>1.3496066884307174</v>
      </c>
    </row>
    <row r="608" spans="1:23" ht="15" customHeight="1">
      <c r="A608" s="71"/>
      <c r="B608" s="109" t="s">
        <v>143</v>
      </c>
      <c r="C608" s="44">
        <v>11437.82809</v>
      </c>
      <c r="D608" s="44">
        <v>681.0382930000001</v>
      </c>
      <c r="E608" s="44">
        <v>4.74603</v>
      </c>
      <c r="F608" s="44">
        <v>0.1</v>
      </c>
      <c r="G608" s="44">
        <v>4</v>
      </c>
      <c r="H608" s="44"/>
      <c r="J608" s="44">
        <v>20.50972</v>
      </c>
      <c r="K608" s="44">
        <v>60.730599</v>
      </c>
      <c r="L608" s="44">
        <v>0.21494</v>
      </c>
      <c r="M608" s="48"/>
      <c r="N608" s="48"/>
      <c r="O608" s="48"/>
      <c r="P608" s="48"/>
      <c r="Q608" s="48"/>
      <c r="R608" s="44">
        <f>SUM(C608:O608)</f>
        <v>12209.167672000001</v>
      </c>
      <c r="S608" s="48">
        <v>-55.38181476000001</v>
      </c>
      <c r="T608" s="48">
        <f t="shared" si="281"/>
        <v>12153.785857240002</v>
      </c>
      <c r="U608" s="48"/>
      <c r="V608" s="48">
        <f t="shared" si="282"/>
        <v>12153.785857240002</v>
      </c>
      <c r="W608" s="87">
        <f>V608/$S$16*100</f>
        <v>1.1424936597008484</v>
      </c>
    </row>
    <row r="609" spans="1:23" ht="15" customHeight="1">
      <c r="A609" s="71"/>
      <c r="B609" s="109" t="s">
        <v>150</v>
      </c>
      <c r="C609" s="44">
        <v>13743.667044</v>
      </c>
      <c r="D609" s="44">
        <v>642.720979</v>
      </c>
      <c r="E609" s="44">
        <v>11.182595</v>
      </c>
      <c r="F609" s="44">
        <v>4.312745</v>
      </c>
      <c r="G609" s="44">
        <v>10.165835</v>
      </c>
      <c r="H609" s="44">
        <v>0</v>
      </c>
      <c r="J609" s="44">
        <v>16.91345</v>
      </c>
      <c r="K609" s="44">
        <v>138.175147</v>
      </c>
      <c r="L609" s="44">
        <v>0.135197</v>
      </c>
      <c r="M609" s="48"/>
      <c r="N609" s="48"/>
      <c r="O609" s="48"/>
      <c r="P609" s="48"/>
      <c r="Q609" s="48"/>
      <c r="R609" s="44">
        <f>SUM(C609:O609)</f>
        <v>14567.272991999998</v>
      </c>
      <c r="S609" s="48">
        <v>-54.16813748000001</v>
      </c>
      <c r="T609" s="48">
        <f t="shared" si="281"/>
        <v>14513.10485452</v>
      </c>
      <c r="U609" s="48"/>
      <c r="V609" s="48">
        <f t="shared" si="282"/>
        <v>14513.10485452</v>
      </c>
      <c r="W609" s="87">
        <f>V609/$S$17*100</f>
        <v>1.360458393692048</v>
      </c>
    </row>
    <row r="610" spans="1:23" ht="15" customHeight="1">
      <c r="A610" s="71"/>
      <c r="B610" s="109" t="s">
        <v>159</v>
      </c>
      <c r="C610" s="44">
        <v>17273.472027</v>
      </c>
      <c r="D610" s="44">
        <v>636.401808</v>
      </c>
      <c r="E610" s="44">
        <v>9.217787</v>
      </c>
      <c r="F610" s="44">
        <v>1.106847</v>
      </c>
      <c r="G610" s="44">
        <v>6.391347</v>
      </c>
      <c r="H610" s="44">
        <v>0</v>
      </c>
      <c r="J610" s="44">
        <v>13.41103</v>
      </c>
      <c r="K610" s="44">
        <v>89.387298</v>
      </c>
      <c r="L610" s="44">
        <v>0.136687</v>
      </c>
      <c r="M610" s="48"/>
      <c r="N610" s="48"/>
      <c r="O610" s="48"/>
      <c r="P610" s="48"/>
      <c r="Q610" s="48"/>
      <c r="R610" s="44">
        <f>SUM(C610:O610)</f>
        <v>18029.524831</v>
      </c>
      <c r="S610" s="48">
        <v>-50.036054450000016</v>
      </c>
      <c r="T610" s="48">
        <f t="shared" si="281"/>
        <v>17979.48877655</v>
      </c>
      <c r="U610" s="48"/>
      <c r="V610" s="48">
        <f t="shared" si="282"/>
        <v>17979.48877655</v>
      </c>
      <c r="W610" s="87">
        <f>V610/$S$18*100</f>
        <v>1.5120379282161867</v>
      </c>
    </row>
    <row r="611" spans="1:23" ht="15" customHeight="1">
      <c r="A611" s="71"/>
      <c r="B611" s="13" t="s">
        <v>164</v>
      </c>
      <c r="C611" s="44">
        <v>27861.262296</v>
      </c>
      <c r="D611" s="44">
        <v>963.805965</v>
      </c>
      <c r="E611" s="44">
        <v>20.159474</v>
      </c>
      <c r="F611" s="44">
        <v>1.926788</v>
      </c>
      <c r="G611" s="44">
        <v>15.405087</v>
      </c>
      <c r="H611" s="44">
        <v>0</v>
      </c>
      <c r="J611" s="44">
        <v>9.77483</v>
      </c>
      <c r="K611" s="44">
        <v>267.378379</v>
      </c>
      <c r="L611" s="44">
        <v>0.157394</v>
      </c>
      <c r="M611" s="48"/>
      <c r="N611" s="48"/>
      <c r="O611" s="48"/>
      <c r="P611" s="48"/>
      <c r="Q611" s="48"/>
      <c r="R611" s="44">
        <f>SUM(C611:O611)</f>
        <v>29139.870213000002</v>
      </c>
      <c r="S611" s="48">
        <v>-45.56218043</v>
      </c>
      <c r="T611" s="48">
        <f>R611+S611</f>
        <v>29094.308032570003</v>
      </c>
      <c r="U611" s="48"/>
      <c r="V611" s="48">
        <f>T611+U611</f>
        <v>29094.308032570003</v>
      </c>
      <c r="W611" s="87">
        <f>V611/$S$19*100</f>
        <v>2.0637423957366803</v>
      </c>
    </row>
    <row r="612" spans="1:23" ht="15" customHeight="1">
      <c r="A612" s="71"/>
      <c r="B612" s="107"/>
      <c r="C612" s="44"/>
      <c r="D612" s="44"/>
      <c r="E612" s="44"/>
      <c r="F612" s="44"/>
      <c r="G612" s="44"/>
      <c r="H612" s="44"/>
      <c r="I612" s="44"/>
      <c r="J612" s="44"/>
      <c r="K612" s="44"/>
      <c r="L612" s="48"/>
      <c r="M612" s="48"/>
      <c r="N612" s="48"/>
      <c r="O612" s="48"/>
      <c r="P612" s="48"/>
      <c r="Q612" s="48"/>
      <c r="R612" s="44"/>
      <c r="S612" s="48"/>
      <c r="T612" s="48"/>
      <c r="U612" s="48"/>
      <c r="V612" s="48"/>
      <c r="W612" s="51"/>
    </row>
    <row r="613" spans="1:23" ht="15" customHeight="1">
      <c r="A613" s="78" t="s">
        <v>168</v>
      </c>
      <c r="B613" s="13" t="s">
        <v>17</v>
      </c>
      <c r="C613" s="44">
        <v>4062.9687</v>
      </c>
      <c r="D613" s="44">
        <v>1397.183</v>
      </c>
      <c r="E613" s="44"/>
      <c r="F613" s="44"/>
      <c r="G613" s="44"/>
      <c r="H613" s="44">
        <v>55.6674001</v>
      </c>
      <c r="I613" s="44"/>
      <c r="J613" s="44"/>
      <c r="K613" s="44"/>
      <c r="L613" s="48"/>
      <c r="M613" s="48"/>
      <c r="N613" s="48"/>
      <c r="O613" s="48"/>
      <c r="P613" s="48"/>
      <c r="Q613" s="48"/>
      <c r="R613" s="44">
        <f aca="true" t="shared" si="283" ref="R613:R626">SUM(C613:O613)</f>
        <v>5515.8191001000005</v>
      </c>
      <c r="S613" s="48"/>
      <c r="T613" s="48">
        <f aca="true" t="shared" si="284" ref="T613:T618">R613+S613</f>
        <v>5515.8191001000005</v>
      </c>
      <c r="U613" s="48"/>
      <c r="V613" s="48">
        <f aca="true" t="shared" si="285" ref="V613:V624">T613+U613</f>
        <v>5515.8191001000005</v>
      </c>
      <c r="W613" s="20">
        <f>V613/$S$1*100</f>
        <v>2.2542226580102116</v>
      </c>
    </row>
    <row r="614" spans="2:23" ht="15" customHeight="1">
      <c r="B614" s="13" t="s">
        <v>18</v>
      </c>
      <c r="C614" s="44">
        <v>4804.3</v>
      </c>
      <c r="D614" s="44">
        <v>1492.7</v>
      </c>
      <c r="E614" s="44"/>
      <c r="F614" s="44">
        <v>1.2</v>
      </c>
      <c r="G614" s="44"/>
      <c r="H614" s="44">
        <v>23</v>
      </c>
      <c r="I614" s="44"/>
      <c r="J614" s="44"/>
      <c r="K614" s="44"/>
      <c r="L614" s="48"/>
      <c r="M614" s="48"/>
      <c r="N614" s="48"/>
      <c r="O614" s="48"/>
      <c r="P614" s="48"/>
      <c r="Q614" s="48"/>
      <c r="R614" s="44">
        <f t="shared" si="283"/>
        <v>6321.2</v>
      </c>
      <c r="S614" s="48"/>
      <c r="T614" s="48">
        <f t="shared" si="284"/>
        <v>6321.2</v>
      </c>
      <c r="U614" s="48"/>
      <c r="V614" s="48">
        <f t="shared" si="285"/>
        <v>6321.2</v>
      </c>
      <c r="W614" s="20">
        <f>V614/$S$2*100</f>
        <v>2.2035690344378254</v>
      </c>
    </row>
    <row r="615" spans="1:26" ht="15" customHeight="1">
      <c r="A615" s="71"/>
      <c r="B615" s="13" t="s">
        <v>68</v>
      </c>
      <c r="C615" s="44">
        <v>5670.9</v>
      </c>
      <c r="D615" s="44">
        <v>1755.7</v>
      </c>
      <c r="E615" s="44"/>
      <c r="F615" s="44">
        <v>2.8</v>
      </c>
      <c r="G615" s="44"/>
      <c r="H615" s="44"/>
      <c r="I615" s="44"/>
      <c r="J615" s="44"/>
      <c r="K615" s="44"/>
      <c r="L615" s="48"/>
      <c r="M615" s="48"/>
      <c r="N615" s="48"/>
      <c r="O615" s="48"/>
      <c r="P615" s="48"/>
      <c r="Q615" s="48"/>
      <c r="R615" s="44">
        <f t="shared" si="283"/>
        <v>7429.4</v>
      </c>
      <c r="S615" s="48"/>
      <c r="T615" s="48">
        <f t="shared" si="284"/>
        <v>7429.4</v>
      </c>
      <c r="U615" s="48"/>
      <c r="V615" s="48">
        <f t="shared" si="285"/>
        <v>7429.4</v>
      </c>
      <c r="W615" s="20">
        <f>V615/$S$3*100</f>
        <v>2.1675060231192087</v>
      </c>
      <c r="Z615" s="39"/>
    </row>
    <row r="616" spans="2:26" ht="15" customHeight="1">
      <c r="B616" s="13" t="s">
        <v>69</v>
      </c>
      <c r="C616" s="44">
        <v>4997.8</v>
      </c>
      <c r="D616" s="44">
        <v>1872.5</v>
      </c>
      <c r="E616" s="44"/>
      <c r="F616" s="44">
        <v>3.4</v>
      </c>
      <c r="G616" s="44"/>
      <c r="H616" s="44"/>
      <c r="I616" s="44"/>
      <c r="J616" s="44"/>
      <c r="K616" s="44"/>
      <c r="L616" s="48">
        <v>1</v>
      </c>
      <c r="M616" s="48"/>
      <c r="N616" s="48"/>
      <c r="O616" s="48"/>
      <c r="P616" s="48"/>
      <c r="Q616" s="48"/>
      <c r="R616" s="44">
        <f t="shared" si="283"/>
        <v>6874.7</v>
      </c>
      <c r="S616" s="48"/>
      <c r="T616" s="48">
        <f t="shared" si="284"/>
        <v>6874.7</v>
      </c>
      <c r="U616" s="48"/>
      <c r="V616" s="48">
        <f t="shared" si="285"/>
        <v>6874.7</v>
      </c>
      <c r="W616" s="45">
        <f>V616/$S$4*100</f>
        <v>1.614950371290356</v>
      </c>
      <c r="Z616" s="39"/>
    </row>
    <row r="617" spans="1:26" ht="15" customHeight="1">
      <c r="A617" s="71"/>
      <c r="B617" s="13" t="s">
        <v>75</v>
      </c>
      <c r="C617" s="44">
        <v>5809.1</v>
      </c>
      <c r="D617" s="44">
        <v>2084.84</v>
      </c>
      <c r="E617" s="44"/>
      <c r="F617" s="44">
        <v>4.6</v>
      </c>
      <c r="G617" s="44"/>
      <c r="H617" s="44"/>
      <c r="I617" s="44"/>
      <c r="J617" s="44"/>
      <c r="K617" s="44"/>
      <c r="L617" s="48"/>
      <c r="M617" s="48"/>
      <c r="N617" s="48"/>
      <c r="O617" s="48"/>
      <c r="P617" s="48"/>
      <c r="Q617" s="48"/>
      <c r="R617" s="44">
        <f t="shared" si="283"/>
        <v>7898.540000000001</v>
      </c>
      <c r="S617" s="48"/>
      <c r="T617" s="48">
        <f t="shared" si="284"/>
        <v>7898.540000000001</v>
      </c>
      <c r="U617" s="48"/>
      <c r="V617" s="48">
        <f t="shared" si="285"/>
        <v>7898.540000000001</v>
      </c>
      <c r="W617" s="45">
        <f>V617/$S$5*100</f>
        <v>1.4631407471844153</v>
      </c>
      <c r="Z617" s="39"/>
    </row>
    <row r="618" spans="1:23" ht="15" customHeight="1">
      <c r="A618" s="71"/>
      <c r="B618" s="13" t="s">
        <v>82</v>
      </c>
      <c r="C618" s="44">
        <v>4966.262053</v>
      </c>
      <c r="D618" s="44">
        <v>2247.591726</v>
      </c>
      <c r="E618" s="44">
        <v>0</v>
      </c>
      <c r="F618" s="44">
        <v>1.54058</v>
      </c>
      <c r="G618" s="44"/>
      <c r="H618" s="44"/>
      <c r="I618" s="44"/>
      <c r="J618" s="44"/>
      <c r="K618" s="44"/>
      <c r="L618" s="48"/>
      <c r="M618" s="48"/>
      <c r="N618" s="48"/>
      <c r="O618" s="48"/>
      <c r="P618" s="48"/>
      <c r="Q618" s="48"/>
      <c r="R618" s="44">
        <f t="shared" si="283"/>
        <v>7215.394359000001</v>
      </c>
      <c r="S618" s="48"/>
      <c r="T618" s="48">
        <f t="shared" si="284"/>
        <v>7215.394359000001</v>
      </c>
      <c r="U618" s="48"/>
      <c r="V618" s="48">
        <f t="shared" si="285"/>
        <v>7215.394359000001</v>
      </c>
      <c r="W618" s="45">
        <f>V618/$S$6*100</f>
        <v>1.3591016139932914</v>
      </c>
    </row>
    <row r="619" spans="1:23" ht="15" customHeight="1">
      <c r="A619" s="71"/>
      <c r="B619" s="13" t="s">
        <v>84</v>
      </c>
      <c r="C619" s="44">
        <v>4663.145535</v>
      </c>
      <c r="D619" s="44">
        <v>2068.144147</v>
      </c>
      <c r="E619" s="44">
        <v>0</v>
      </c>
      <c r="F619" s="44">
        <v>3.221483</v>
      </c>
      <c r="G619" s="44"/>
      <c r="H619" s="44"/>
      <c r="I619" s="44"/>
      <c r="J619" s="44"/>
      <c r="K619" s="44"/>
      <c r="L619" s="48"/>
      <c r="M619" s="48"/>
      <c r="N619" s="48"/>
      <c r="O619" s="48"/>
      <c r="P619" s="48"/>
      <c r="Q619" s="48"/>
      <c r="R619" s="44">
        <f t="shared" si="283"/>
        <v>6734.511165</v>
      </c>
      <c r="S619" s="48"/>
      <c r="T619" s="48">
        <f aca="true" t="shared" si="286" ref="T619:T624">R619+S619</f>
        <v>6734.511165</v>
      </c>
      <c r="U619" s="48"/>
      <c r="V619" s="48">
        <f t="shared" si="285"/>
        <v>6734.511165</v>
      </c>
      <c r="W619" s="45">
        <f>V619/$S$7*100</f>
        <v>1.246355494716901</v>
      </c>
    </row>
    <row r="620" spans="1:23" ht="15" customHeight="1">
      <c r="A620" s="71"/>
      <c r="B620" s="13" t="s">
        <v>85</v>
      </c>
      <c r="C620" s="44">
        <v>4290.728447</v>
      </c>
      <c r="D620" s="44">
        <v>2112.2189000000003</v>
      </c>
      <c r="E620" s="44">
        <v>0</v>
      </c>
      <c r="F620" s="44">
        <v>3.638235</v>
      </c>
      <c r="G620" s="44"/>
      <c r="H620" s="44"/>
      <c r="I620" s="44"/>
      <c r="J620" s="44"/>
      <c r="K620" s="44"/>
      <c r="L620" s="48"/>
      <c r="M620" s="48"/>
      <c r="N620" s="48"/>
      <c r="O620" s="48"/>
      <c r="P620" s="48"/>
      <c r="Q620" s="48"/>
      <c r="R620" s="44">
        <f t="shared" si="283"/>
        <v>6406.5855820000015</v>
      </c>
      <c r="S620" s="48"/>
      <c r="T620" s="48">
        <f t="shared" si="286"/>
        <v>6406.5855820000015</v>
      </c>
      <c r="U620" s="48"/>
      <c r="V620" s="48">
        <f t="shared" si="285"/>
        <v>6406.5855820000015</v>
      </c>
      <c r="W620" s="45">
        <f>V620/$S$8*100</f>
        <v>1.0910336474607687</v>
      </c>
    </row>
    <row r="621" spans="1:23" ht="15" customHeight="1">
      <c r="A621" s="71"/>
      <c r="B621" s="109" t="s">
        <v>89</v>
      </c>
      <c r="C621" s="44">
        <v>3996.191023</v>
      </c>
      <c r="D621" s="44">
        <v>2116.275341</v>
      </c>
      <c r="E621" s="44"/>
      <c r="F621" s="44">
        <v>1.983795</v>
      </c>
      <c r="G621" s="44"/>
      <c r="H621" s="44"/>
      <c r="I621" s="44"/>
      <c r="J621" s="44"/>
      <c r="K621" s="44"/>
      <c r="L621" s="48">
        <v>7.28</v>
      </c>
      <c r="M621" s="48"/>
      <c r="N621" s="48"/>
      <c r="O621" s="48"/>
      <c r="P621" s="48"/>
      <c r="Q621" s="48"/>
      <c r="R621" s="44">
        <f t="shared" si="283"/>
        <v>6121.730159</v>
      </c>
      <c r="S621" s="48"/>
      <c r="T621" s="48">
        <f t="shared" si="286"/>
        <v>6121.730159</v>
      </c>
      <c r="U621" s="48"/>
      <c r="V621" s="48">
        <f t="shared" si="285"/>
        <v>6121.730159</v>
      </c>
      <c r="W621" s="45">
        <f>V621/$S$9*100</f>
        <v>0.9853595004866655</v>
      </c>
    </row>
    <row r="622" spans="1:23" ht="15" customHeight="1">
      <c r="A622" s="71"/>
      <c r="B622" s="109" t="s">
        <v>91</v>
      </c>
      <c r="C622" s="44">
        <v>3290.40338</v>
      </c>
      <c r="D622" s="44">
        <v>1857.403131</v>
      </c>
      <c r="E622" s="44"/>
      <c r="F622" s="44">
        <v>2.333542</v>
      </c>
      <c r="G622" s="44"/>
      <c r="H622" s="44"/>
      <c r="I622" s="44"/>
      <c r="J622" s="44"/>
      <c r="K622" s="44"/>
      <c r="L622" s="48">
        <v>4.117294</v>
      </c>
      <c r="M622" s="48"/>
      <c r="N622" s="48"/>
      <c r="O622" s="48"/>
      <c r="P622" s="48"/>
      <c r="Q622" s="48"/>
      <c r="R622" s="44">
        <f t="shared" si="283"/>
        <v>5154.257347000001</v>
      </c>
      <c r="S622" s="48"/>
      <c r="T622" s="48">
        <f t="shared" si="286"/>
        <v>5154.257347000001</v>
      </c>
      <c r="U622" s="48"/>
      <c r="V622" s="48">
        <f t="shared" si="285"/>
        <v>5154.257347000001</v>
      </c>
      <c r="W622" s="45">
        <f>V622/$S$10*100</f>
        <v>0.8160597975405118</v>
      </c>
    </row>
    <row r="623" spans="1:23" ht="15" customHeight="1">
      <c r="A623" s="71"/>
      <c r="B623" s="109" t="s">
        <v>93</v>
      </c>
      <c r="C623" s="44">
        <v>4015.258583</v>
      </c>
      <c r="D623" s="44">
        <v>2076.538288</v>
      </c>
      <c r="E623" s="44"/>
      <c r="F623" s="44">
        <v>2.477322</v>
      </c>
      <c r="G623" s="44"/>
      <c r="H623" s="44"/>
      <c r="J623" s="44"/>
      <c r="K623" s="44"/>
      <c r="L623" s="44">
        <v>13.950935</v>
      </c>
      <c r="M623" s="48"/>
      <c r="N623" s="48"/>
      <c r="O623" s="48"/>
      <c r="P623" s="48"/>
      <c r="Q623" s="48"/>
      <c r="R623" s="44">
        <f t="shared" si="283"/>
        <v>6108.225128</v>
      </c>
      <c r="S623" s="48"/>
      <c r="T623" s="48">
        <f t="shared" si="286"/>
        <v>6108.225128</v>
      </c>
      <c r="U623" s="48"/>
      <c r="V623" s="48">
        <f t="shared" si="285"/>
        <v>6108.225128</v>
      </c>
      <c r="W623" s="45">
        <f>V623/$S$11*100</f>
        <v>0.9132068537625188</v>
      </c>
    </row>
    <row r="624" spans="1:23" ht="15" customHeight="1">
      <c r="A624" s="71"/>
      <c r="B624" s="109" t="s">
        <v>95</v>
      </c>
      <c r="C624" s="44">
        <v>3929.600923</v>
      </c>
      <c r="D624" s="44">
        <v>2339.637501</v>
      </c>
      <c r="E624" s="44"/>
      <c r="F624" s="44">
        <v>2.490536</v>
      </c>
      <c r="G624" s="44"/>
      <c r="H624" s="44"/>
      <c r="J624" s="44"/>
      <c r="K624" s="44"/>
      <c r="L624" s="44">
        <v>3.372746</v>
      </c>
      <c r="M624" s="48"/>
      <c r="N624" s="48"/>
      <c r="O624" s="48"/>
      <c r="P624" s="48"/>
      <c r="Q624" s="48"/>
      <c r="R624" s="44">
        <f t="shared" si="283"/>
        <v>6275.101706</v>
      </c>
      <c r="S624" s="48"/>
      <c r="T624" s="48">
        <f t="shared" si="286"/>
        <v>6275.101706</v>
      </c>
      <c r="U624" s="48"/>
      <c r="V624" s="48">
        <f t="shared" si="285"/>
        <v>6275.101706</v>
      </c>
      <c r="W624" s="45">
        <f>V624/$S$12*100</f>
        <v>0.8806621385694854</v>
      </c>
    </row>
    <row r="625" spans="1:23" ht="15" customHeight="1">
      <c r="A625" s="71"/>
      <c r="B625" s="109" t="s">
        <v>101</v>
      </c>
      <c r="C625" s="44">
        <v>4224.512</v>
      </c>
      <c r="D625" s="44">
        <v>2378.265137</v>
      </c>
      <c r="E625" s="44"/>
      <c r="F625" s="44">
        <v>1.035</v>
      </c>
      <c r="G625" s="44"/>
      <c r="H625" s="44"/>
      <c r="J625" s="44"/>
      <c r="K625" s="44"/>
      <c r="L625" s="44">
        <v>1.280559</v>
      </c>
      <c r="M625" s="48"/>
      <c r="N625" s="48"/>
      <c r="O625" s="48"/>
      <c r="P625" s="48"/>
      <c r="Q625" s="48"/>
      <c r="R625" s="44">
        <f t="shared" si="283"/>
        <v>6605.092695999999</v>
      </c>
      <c r="S625" s="48"/>
      <c r="T625" s="48">
        <f aca="true" t="shared" si="287" ref="T625:T630">R625+S625</f>
        <v>6605.092695999999</v>
      </c>
      <c r="U625" s="48"/>
      <c r="V625" s="48">
        <f aca="true" t="shared" si="288" ref="V625:V630">T625+U625</f>
        <v>6605.092695999999</v>
      </c>
      <c r="W625" s="45">
        <f>V625/$S$13*100</f>
        <v>0.8782008603987359</v>
      </c>
    </row>
    <row r="626" spans="1:23" ht="15" customHeight="1">
      <c r="A626" s="71"/>
      <c r="B626" s="13" t="s">
        <v>106</v>
      </c>
      <c r="C626" s="44">
        <v>3749.474985</v>
      </c>
      <c r="D626" s="44">
        <v>2341.382328</v>
      </c>
      <c r="E626" s="44">
        <v>0</v>
      </c>
      <c r="F626" s="44">
        <v>0.794</v>
      </c>
      <c r="G626" s="44"/>
      <c r="H626" s="44"/>
      <c r="J626" s="44"/>
      <c r="K626" s="44"/>
      <c r="L626" s="44">
        <v>109.477497</v>
      </c>
      <c r="M626" s="48"/>
      <c r="N626" s="48"/>
      <c r="O626" s="48"/>
      <c r="P626" s="48"/>
      <c r="Q626" s="48"/>
      <c r="R626" s="44">
        <f t="shared" si="283"/>
        <v>6201.12881</v>
      </c>
      <c r="S626" s="48"/>
      <c r="T626" s="48">
        <f t="shared" si="287"/>
        <v>6201.12881</v>
      </c>
      <c r="U626" s="48"/>
      <c r="V626" s="48">
        <f t="shared" si="288"/>
        <v>6201.12881</v>
      </c>
      <c r="W626" s="87">
        <f>V626/$S$14*100</f>
        <v>0.7281570412239172</v>
      </c>
    </row>
    <row r="627" spans="1:23" ht="15" customHeight="1">
      <c r="A627" s="71"/>
      <c r="B627" s="13" t="s">
        <v>135</v>
      </c>
      <c r="C627" s="44">
        <v>3871.55</v>
      </c>
      <c r="D627" s="44">
        <v>2558.993542</v>
      </c>
      <c r="E627" s="44">
        <v>0</v>
      </c>
      <c r="F627" s="44">
        <v>7.257934</v>
      </c>
      <c r="G627" s="44"/>
      <c r="H627" s="44"/>
      <c r="J627" s="44"/>
      <c r="K627" s="44"/>
      <c r="L627" s="44">
        <v>231.741677</v>
      </c>
      <c r="M627" s="48"/>
      <c r="N627" s="48"/>
      <c r="O627" s="48"/>
      <c r="P627" s="48"/>
      <c r="Q627" s="48"/>
      <c r="R627" s="44">
        <f>SUM(C627:O627)</f>
        <v>6669.5431530000005</v>
      </c>
      <c r="S627" s="48"/>
      <c r="T627" s="48">
        <f t="shared" si="287"/>
        <v>6669.5431530000005</v>
      </c>
      <c r="U627" s="48"/>
      <c r="V627" s="48">
        <f t="shared" si="288"/>
        <v>6669.5431530000005</v>
      </c>
      <c r="W627" s="87">
        <f>V627/$S$15*100</f>
        <v>0.6954260305887461</v>
      </c>
    </row>
    <row r="628" spans="1:23" ht="15" customHeight="1">
      <c r="A628" s="71"/>
      <c r="B628" s="109" t="s">
        <v>143</v>
      </c>
      <c r="C628" s="44">
        <v>4090.549759</v>
      </c>
      <c r="D628" s="44">
        <v>2654.6661719999997</v>
      </c>
      <c r="E628" s="44"/>
      <c r="F628" s="44">
        <v>14.105732</v>
      </c>
      <c r="G628" s="44"/>
      <c r="H628" s="44"/>
      <c r="J628" s="44"/>
      <c r="K628" s="44"/>
      <c r="L628" s="44">
        <v>348.58475</v>
      </c>
      <c r="M628" s="48"/>
      <c r="N628" s="48"/>
      <c r="O628" s="48"/>
      <c r="P628" s="48"/>
      <c r="Q628" s="48"/>
      <c r="R628" s="44">
        <f>SUM(C628:O628)</f>
        <v>7107.906413</v>
      </c>
      <c r="S628" s="48"/>
      <c r="T628" s="48">
        <f t="shared" si="287"/>
        <v>7107.906413</v>
      </c>
      <c r="U628" s="48">
        <v>-0.367654</v>
      </c>
      <c r="V628" s="48">
        <f t="shared" si="288"/>
        <v>7107.538759</v>
      </c>
      <c r="W628" s="87">
        <f>V628/$S$16*100</f>
        <v>0.6681307424384368</v>
      </c>
    </row>
    <row r="629" spans="1:23" ht="15" customHeight="1">
      <c r="A629" s="71"/>
      <c r="B629" s="109" t="s">
        <v>150</v>
      </c>
      <c r="C629" s="44">
        <v>4787.890759</v>
      </c>
      <c r="D629" s="44">
        <v>3145.57355</v>
      </c>
      <c r="E629" s="44"/>
      <c r="F629" s="44">
        <v>6.053</v>
      </c>
      <c r="G629" s="44"/>
      <c r="H629" s="44"/>
      <c r="J629" s="44"/>
      <c r="K629" s="44"/>
      <c r="L629" s="44">
        <v>234.778897</v>
      </c>
      <c r="M629" s="48"/>
      <c r="N629" s="48"/>
      <c r="O629" s="48"/>
      <c r="P629" s="48"/>
      <c r="Q629" s="48"/>
      <c r="R629" s="44">
        <f>SUM(C629:O629)</f>
        <v>8174.296206</v>
      </c>
      <c r="S629" s="48"/>
      <c r="T629" s="48">
        <f t="shared" si="287"/>
        <v>8174.296206</v>
      </c>
      <c r="U629" s="48">
        <v>-34.104</v>
      </c>
      <c r="V629" s="48">
        <f t="shared" si="288"/>
        <v>8140.192206</v>
      </c>
      <c r="W629" s="87">
        <f>V629/$S$17*100</f>
        <v>0.7630615863338335</v>
      </c>
    </row>
    <row r="630" spans="1:23" ht="15" customHeight="1">
      <c r="A630" s="71"/>
      <c r="B630" s="109" t="s">
        <v>159</v>
      </c>
      <c r="C630" s="44">
        <v>4263.109122</v>
      </c>
      <c r="D630" s="44">
        <v>4374.773595</v>
      </c>
      <c r="E630" s="44"/>
      <c r="F630" s="44">
        <v>8.923698</v>
      </c>
      <c r="G630" s="44"/>
      <c r="H630" s="44"/>
      <c r="J630" s="44"/>
      <c r="K630" s="44"/>
      <c r="L630" s="44">
        <v>16.084361</v>
      </c>
      <c r="M630" s="48"/>
      <c r="N630" s="48"/>
      <c r="O630" s="48"/>
      <c r="P630" s="48"/>
      <c r="Q630" s="48"/>
      <c r="R630" s="44">
        <f>SUM(C630:O630)</f>
        <v>8662.890776</v>
      </c>
      <c r="S630" s="48"/>
      <c r="T630" s="48">
        <f t="shared" si="287"/>
        <v>8662.890776</v>
      </c>
      <c r="U630" s="48">
        <v>-14.441</v>
      </c>
      <c r="V630" s="48">
        <f t="shared" si="288"/>
        <v>8648.449776</v>
      </c>
      <c r="W630" s="87">
        <f>V630/$S$18*100</f>
        <v>0.7273167910447134</v>
      </c>
    </row>
    <row r="631" spans="1:23" ht="15" customHeight="1">
      <c r="A631" s="71"/>
      <c r="B631" s="13" t="s">
        <v>164</v>
      </c>
      <c r="C631" s="44">
        <v>12461.934079</v>
      </c>
      <c r="D631" s="44">
        <v>5164.544654</v>
      </c>
      <c r="E631" s="44"/>
      <c r="F631" s="44">
        <v>8.892807</v>
      </c>
      <c r="G631" s="44"/>
      <c r="H631" s="44"/>
      <c r="J631" s="44"/>
      <c r="K631" s="44"/>
      <c r="L631" s="44">
        <v>371.032554</v>
      </c>
      <c r="M631" s="48"/>
      <c r="N631" s="48"/>
      <c r="O631" s="48"/>
      <c r="P631" s="48"/>
      <c r="Q631" s="48"/>
      <c r="R631" s="44">
        <f>SUM(C631:O631)</f>
        <v>18006.404094</v>
      </c>
      <c r="S631" s="48"/>
      <c r="T631" s="48">
        <f>R631+S631</f>
        <v>18006.404094</v>
      </c>
      <c r="U631" s="48"/>
      <c r="V631" s="48">
        <f>T631+U631</f>
        <v>18006.404094</v>
      </c>
      <c r="W631" s="87">
        <f>V631/$S$19*100</f>
        <v>1.2772456894989368</v>
      </c>
    </row>
    <row r="632" spans="1:23" ht="15" customHeight="1">
      <c r="A632" s="71"/>
      <c r="B632" s="107"/>
      <c r="C632" s="44"/>
      <c r="D632" s="44"/>
      <c r="E632" s="44"/>
      <c r="F632" s="44"/>
      <c r="G632" s="44"/>
      <c r="H632" s="44"/>
      <c r="I632" s="44"/>
      <c r="J632" s="44"/>
      <c r="K632" s="44"/>
      <c r="L632" s="48"/>
      <c r="M632" s="48"/>
      <c r="N632" s="48"/>
      <c r="O632" s="48"/>
      <c r="P632" s="48"/>
      <c r="Q632" s="48"/>
      <c r="R632" s="44"/>
      <c r="S632" s="48"/>
      <c r="T632" s="48"/>
      <c r="U632" s="48"/>
      <c r="V632" s="48"/>
      <c r="W632" s="51"/>
    </row>
    <row r="633" spans="1:23" ht="15" customHeight="1">
      <c r="A633" s="71"/>
      <c r="B633" s="107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5"/>
    </row>
    <row r="634" spans="1:23" ht="15" customHeight="1">
      <c r="A634" s="137" t="s">
        <v>184</v>
      </c>
      <c r="B634" s="13" t="s">
        <v>17</v>
      </c>
      <c r="C634" s="44">
        <v>4942.195934400001</v>
      </c>
      <c r="D634" s="44">
        <v>55.64600000000007</v>
      </c>
      <c r="E634" s="44">
        <v>44.77</v>
      </c>
      <c r="F634" s="44">
        <v>300.94</v>
      </c>
      <c r="G634" s="44"/>
      <c r="H634" s="44"/>
      <c r="I634" s="44"/>
      <c r="J634" s="44"/>
      <c r="K634" s="44"/>
      <c r="L634" s="48">
        <v>1189.3</v>
      </c>
      <c r="M634" s="48"/>
      <c r="N634" s="48"/>
      <c r="O634" s="48"/>
      <c r="P634" s="48"/>
      <c r="Q634" s="48"/>
      <c r="R634" s="44">
        <f aca="true" t="shared" si="289" ref="R634:R647">SUM(C634:O634)</f>
        <v>6532.851934400001</v>
      </c>
      <c r="S634" s="48">
        <v>-6258.5</v>
      </c>
      <c r="T634" s="48">
        <f aca="true" t="shared" si="290" ref="T634:T646">R634+S634</f>
        <v>274.3519344000006</v>
      </c>
      <c r="U634" s="48"/>
      <c r="V634" s="48">
        <f aca="true" t="shared" si="291" ref="V634:V645">T634+U634</f>
        <v>274.3519344000006</v>
      </c>
      <c r="W634" s="20">
        <f>V634/$S$1*100</f>
        <v>0.1121230293397766</v>
      </c>
    </row>
    <row r="635" spans="1:23" ht="15" customHeight="1">
      <c r="A635" s="138" t="s">
        <v>169</v>
      </c>
      <c r="B635" s="13" t="s">
        <v>18</v>
      </c>
      <c r="C635" s="44">
        <v>4273.6</v>
      </c>
      <c r="D635" s="44">
        <v>59.9</v>
      </c>
      <c r="E635" s="44">
        <v>126.14</v>
      </c>
      <c r="F635" s="44">
        <v>274.6</v>
      </c>
      <c r="G635" s="44"/>
      <c r="H635" s="44">
        <v>9.14</v>
      </c>
      <c r="I635" s="44"/>
      <c r="J635" s="44"/>
      <c r="K635" s="44"/>
      <c r="L635" s="48">
        <v>859.2</v>
      </c>
      <c r="M635" s="48"/>
      <c r="N635" s="48"/>
      <c r="O635" s="48"/>
      <c r="P635" s="48"/>
      <c r="Q635" s="48"/>
      <c r="R635" s="44">
        <f t="shared" si="289"/>
        <v>5602.580000000001</v>
      </c>
      <c r="S635" s="48">
        <f>-R635</f>
        <v>-5602.580000000001</v>
      </c>
      <c r="T635" s="48">
        <f>R635+S635</f>
        <v>0</v>
      </c>
      <c r="U635" s="48"/>
      <c r="V635" s="48">
        <f>T635+U635</f>
        <v>0</v>
      </c>
      <c r="W635" s="20">
        <f>V635/$S$2*100</f>
        <v>0</v>
      </c>
    </row>
    <row r="636" spans="2:23" ht="15" customHeight="1">
      <c r="B636" s="13" t="s">
        <v>68</v>
      </c>
      <c r="C636" s="44">
        <v>5961.2</v>
      </c>
      <c r="D636" s="44">
        <v>309.5</v>
      </c>
      <c r="E636" s="44">
        <v>6.3</v>
      </c>
      <c r="F636" s="44">
        <v>288.8</v>
      </c>
      <c r="G636" s="44"/>
      <c r="H636" s="44">
        <v>30.5</v>
      </c>
      <c r="I636" s="44"/>
      <c r="J636" s="44"/>
      <c r="K636" s="44"/>
      <c r="L636" s="48">
        <v>183.6</v>
      </c>
      <c r="M636" s="48">
        <v>2.2</v>
      </c>
      <c r="N636" s="48"/>
      <c r="O636" s="48"/>
      <c r="P636" s="48"/>
      <c r="Q636" s="48"/>
      <c r="R636" s="44">
        <f t="shared" si="289"/>
        <v>6782.1</v>
      </c>
      <c r="S636" s="48">
        <v>-5918.5</v>
      </c>
      <c r="T636" s="48">
        <f t="shared" si="290"/>
        <v>863.6000000000004</v>
      </c>
      <c r="U636" s="48"/>
      <c r="V636" s="48">
        <f t="shared" si="291"/>
        <v>863.6000000000004</v>
      </c>
      <c r="W636" s="20">
        <f>V636/$S$3*100</f>
        <v>0.25195280932050357</v>
      </c>
    </row>
    <row r="637" spans="2:23" ht="15" customHeight="1">
      <c r="B637" s="13" t="s">
        <v>69</v>
      </c>
      <c r="C637" s="44">
        <v>10997.4</v>
      </c>
      <c r="D637" s="44">
        <v>391</v>
      </c>
      <c r="E637" s="44">
        <v>0.7</v>
      </c>
      <c r="F637" s="44">
        <v>277.5</v>
      </c>
      <c r="G637" s="44"/>
      <c r="H637" s="44">
        <v>200.3</v>
      </c>
      <c r="I637" s="44"/>
      <c r="J637" s="44"/>
      <c r="K637" s="44"/>
      <c r="L637" s="48">
        <v>1721.3</v>
      </c>
      <c r="M637" s="48">
        <v>8.3</v>
      </c>
      <c r="N637" s="48"/>
      <c r="O637" s="48"/>
      <c r="P637" s="48"/>
      <c r="Q637" s="48"/>
      <c r="R637" s="44">
        <f t="shared" si="289"/>
        <v>13596.499999999998</v>
      </c>
      <c r="S637" s="48">
        <v>-10996.892500999998</v>
      </c>
      <c r="T637" s="48">
        <f t="shared" si="290"/>
        <v>2599.6074989999997</v>
      </c>
      <c r="U637" s="48"/>
      <c r="V637" s="48">
        <f t="shared" si="291"/>
        <v>2599.6074989999997</v>
      </c>
      <c r="W637" s="45">
        <f>V637/$S$4*100</f>
        <v>0.6106793162929646</v>
      </c>
    </row>
    <row r="638" spans="2:23" ht="15" customHeight="1">
      <c r="B638" s="13" t="s">
        <v>75</v>
      </c>
      <c r="C638" s="44">
        <v>13428.4</v>
      </c>
      <c r="D638" s="44">
        <v>402.1</v>
      </c>
      <c r="E638" s="44">
        <v>0.6</v>
      </c>
      <c r="F638" s="44">
        <v>257</v>
      </c>
      <c r="G638" s="44"/>
      <c r="H638" s="44">
        <v>7.54</v>
      </c>
      <c r="I638" s="44"/>
      <c r="J638" s="44"/>
      <c r="K638" s="44"/>
      <c r="L638" s="48">
        <v>1943.9</v>
      </c>
      <c r="M638" s="48"/>
      <c r="N638" s="48"/>
      <c r="O638" s="48"/>
      <c r="P638" s="48"/>
      <c r="Q638" s="48"/>
      <c r="R638" s="44">
        <f t="shared" si="289"/>
        <v>16039.54</v>
      </c>
      <c r="S638" s="48">
        <v>-15150.9422677</v>
      </c>
      <c r="T638" s="48">
        <f t="shared" si="290"/>
        <v>888.5977323000006</v>
      </c>
      <c r="U638" s="48"/>
      <c r="V638" s="48">
        <f t="shared" si="291"/>
        <v>888.5977323000006</v>
      </c>
      <c r="W638" s="45">
        <f>V638/$S$5*100</f>
        <v>0.16460555368255397</v>
      </c>
    </row>
    <row r="639" spans="2:23" ht="15" customHeight="1">
      <c r="B639" s="13" t="s">
        <v>82</v>
      </c>
      <c r="C639" s="44">
        <v>17873.80478</v>
      </c>
      <c r="D639" s="44">
        <v>546.6053190000002</v>
      </c>
      <c r="E639" s="44">
        <v>0.534376</v>
      </c>
      <c r="F639" s="44">
        <v>600.67692</v>
      </c>
      <c r="G639" s="44"/>
      <c r="H639" s="44"/>
      <c r="I639" s="44"/>
      <c r="J639" s="44"/>
      <c r="K639" s="44"/>
      <c r="L639" s="48">
        <v>2309.295056</v>
      </c>
      <c r="M639" s="48"/>
      <c r="N639" s="48"/>
      <c r="O639" s="48"/>
      <c r="P639" s="48"/>
      <c r="Q639" s="48"/>
      <c r="R639" s="44">
        <f t="shared" si="289"/>
        <v>21330.916451</v>
      </c>
      <c r="S639" s="48">
        <v>-20932.675265</v>
      </c>
      <c r="T639" s="48">
        <f t="shared" si="290"/>
        <v>398.2411859999993</v>
      </c>
      <c r="U639" s="48"/>
      <c r="V639" s="48">
        <f t="shared" si="291"/>
        <v>398.2411859999993</v>
      </c>
      <c r="W639" s="45">
        <f>V639/$S$6*100</f>
        <v>0.07501325800385147</v>
      </c>
    </row>
    <row r="640" spans="2:23" ht="15" customHeight="1">
      <c r="B640" s="13" t="s">
        <v>84</v>
      </c>
      <c r="C640" s="44">
        <v>25708.52495</v>
      </c>
      <c r="D640" s="44">
        <v>610.8613410000007</v>
      </c>
      <c r="E640" s="44">
        <v>0.473784</v>
      </c>
      <c r="F640" s="44">
        <v>1001.323871</v>
      </c>
      <c r="G640" s="44"/>
      <c r="H640" s="44"/>
      <c r="I640" s="44"/>
      <c r="J640" s="44"/>
      <c r="K640" s="44"/>
      <c r="L640" s="48">
        <v>2237.382055</v>
      </c>
      <c r="M640" s="48"/>
      <c r="N640" s="48"/>
      <c r="O640" s="48"/>
      <c r="P640" s="48"/>
      <c r="Q640" s="48"/>
      <c r="R640" s="44">
        <f t="shared" si="289"/>
        <v>29558.566001</v>
      </c>
      <c r="S640" s="48">
        <v>-29054.875018000002</v>
      </c>
      <c r="T640" s="48">
        <f t="shared" si="290"/>
        <v>503.6909829999968</v>
      </c>
      <c r="U640" s="48"/>
      <c r="V640" s="48">
        <f t="shared" si="291"/>
        <v>503.6909829999968</v>
      </c>
      <c r="W640" s="45">
        <f>V640/$S$7*100</f>
        <v>0.093218053830549</v>
      </c>
    </row>
    <row r="641" spans="2:23" ht="15" customHeight="1">
      <c r="B641" s="13" t="s">
        <v>85</v>
      </c>
      <c r="C641" s="44">
        <v>26969.669528</v>
      </c>
      <c r="D641" s="44">
        <v>525.8424110000001</v>
      </c>
      <c r="E641" s="44">
        <v>0.580747</v>
      </c>
      <c r="F641" s="44">
        <v>478.081255</v>
      </c>
      <c r="G641" s="44"/>
      <c r="H641" s="44"/>
      <c r="I641" s="44"/>
      <c r="J641" s="44"/>
      <c r="K641" s="44"/>
      <c r="L641" s="48">
        <v>2370.2</v>
      </c>
      <c r="M641" s="48"/>
      <c r="N641" s="48"/>
      <c r="O641" s="48"/>
      <c r="P641" s="48"/>
      <c r="Q641" s="48"/>
      <c r="R641" s="44">
        <f t="shared" si="289"/>
        <v>30344.373941</v>
      </c>
      <c r="S641" s="48">
        <v>-29842.5</v>
      </c>
      <c r="T641" s="48">
        <f t="shared" si="290"/>
        <v>501.87394100000165</v>
      </c>
      <c r="U641" s="48"/>
      <c r="V641" s="48">
        <f t="shared" si="291"/>
        <v>501.87394100000165</v>
      </c>
      <c r="W641" s="45">
        <f>V641/$S$8*100</f>
        <v>0.08546851507816826</v>
      </c>
    </row>
    <row r="642" spans="1:23" ht="15" customHeight="1">
      <c r="A642" s="63"/>
      <c r="B642" s="109" t="s">
        <v>89</v>
      </c>
      <c r="C642" s="44">
        <v>24843.463622</v>
      </c>
      <c r="D642" s="44">
        <v>607.3</v>
      </c>
      <c r="E642" s="44">
        <v>0.1</v>
      </c>
      <c r="F642" s="44">
        <v>397.77147</v>
      </c>
      <c r="G642" s="44"/>
      <c r="H642" s="44"/>
      <c r="I642" s="44"/>
      <c r="J642" s="44"/>
      <c r="K642" s="44"/>
      <c r="L642" s="48">
        <v>3175.253</v>
      </c>
      <c r="M642" s="48"/>
      <c r="N642" s="48"/>
      <c r="O642" s="48"/>
      <c r="P642" s="48"/>
      <c r="Q642" s="48"/>
      <c r="R642" s="44">
        <f t="shared" si="289"/>
        <v>29023.888091999997</v>
      </c>
      <c r="S642" s="48">
        <v>-27665.94</v>
      </c>
      <c r="T642" s="48">
        <f t="shared" si="290"/>
        <v>1357.9480919999987</v>
      </c>
      <c r="U642" s="48"/>
      <c r="V642" s="48">
        <f t="shared" si="291"/>
        <v>1357.9480919999987</v>
      </c>
      <c r="W642" s="45">
        <f>V642/$S$9*100</f>
        <v>0.21857661459526273</v>
      </c>
    </row>
    <row r="643" spans="1:23" ht="15" customHeight="1">
      <c r="A643" s="63"/>
      <c r="B643" s="109" t="s">
        <v>91</v>
      </c>
      <c r="C643" s="44">
        <v>27854.754824</v>
      </c>
      <c r="D643" s="44">
        <v>584.958674</v>
      </c>
      <c r="E643" s="44">
        <v>0.722315</v>
      </c>
      <c r="F643" s="44">
        <v>378.257146</v>
      </c>
      <c r="G643" s="44"/>
      <c r="H643" s="44"/>
      <c r="I643" s="44"/>
      <c r="J643" s="44"/>
      <c r="K643" s="44"/>
      <c r="L643" s="48">
        <v>2519.6519310000003</v>
      </c>
      <c r="M643" s="48"/>
      <c r="N643" s="48"/>
      <c r="O643" s="48"/>
      <c r="P643" s="48"/>
      <c r="Q643" s="48"/>
      <c r="R643" s="44">
        <f t="shared" si="289"/>
        <v>31338.34489</v>
      </c>
      <c r="S643" s="48">
        <v>-30325.807236</v>
      </c>
      <c r="T643" s="48">
        <f t="shared" si="290"/>
        <v>1012.5376539999997</v>
      </c>
      <c r="U643" s="48"/>
      <c r="V643" s="48">
        <f t="shared" si="291"/>
        <v>1012.5376539999997</v>
      </c>
      <c r="W643" s="45">
        <f>V643/$S$10*100</f>
        <v>0.1603123820362446</v>
      </c>
    </row>
    <row r="644" spans="1:23" ht="15" customHeight="1">
      <c r="A644" s="63"/>
      <c r="B644" s="109" t="s">
        <v>93</v>
      </c>
      <c r="C644" s="44">
        <v>29988.501602</v>
      </c>
      <c r="D644" s="44">
        <v>562.2847024999996</v>
      </c>
      <c r="E644" s="44">
        <v>0.716833</v>
      </c>
      <c r="F644" s="44">
        <v>332.092265</v>
      </c>
      <c r="G644" s="44"/>
      <c r="H644" s="44">
        <v>0</v>
      </c>
      <c r="J644" s="44"/>
      <c r="K644" s="44"/>
      <c r="L644" s="44">
        <v>816.603434</v>
      </c>
      <c r="M644" s="48"/>
      <c r="N644" s="48"/>
      <c r="O644" s="48"/>
      <c r="P644" s="48"/>
      <c r="Q644" s="48"/>
      <c r="R644" s="44">
        <f t="shared" si="289"/>
        <v>31700.1988365</v>
      </c>
      <c r="S644" s="48">
        <v>-31197.528729999998</v>
      </c>
      <c r="T644" s="48">
        <f t="shared" si="290"/>
        <v>502.67010650000157</v>
      </c>
      <c r="U644" s="48"/>
      <c r="V644" s="48">
        <f t="shared" si="291"/>
        <v>502.67010650000157</v>
      </c>
      <c r="W644" s="45">
        <f>V644/$S$11*100</f>
        <v>0.07515141908131331</v>
      </c>
    </row>
    <row r="645" spans="1:23" ht="15" customHeight="1">
      <c r="A645" s="63"/>
      <c r="B645" s="109" t="s">
        <v>95</v>
      </c>
      <c r="C645" s="44">
        <v>34490.31543</v>
      </c>
      <c r="D645" s="44">
        <v>635.0187940000005</v>
      </c>
      <c r="E645" s="44">
        <v>0.702932</v>
      </c>
      <c r="F645" s="44">
        <v>213.974369</v>
      </c>
      <c r="G645" s="44"/>
      <c r="H645" s="44"/>
      <c r="J645" s="44"/>
      <c r="K645" s="44"/>
      <c r="L645" s="44">
        <v>815.474667</v>
      </c>
      <c r="M645" s="48"/>
      <c r="N645" s="48"/>
      <c r="O645" s="48"/>
      <c r="P645" s="48"/>
      <c r="Q645" s="48"/>
      <c r="R645" s="44">
        <f t="shared" si="289"/>
        <v>36155.48619200001</v>
      </c>
      <c r="S645" s="48">
        <v>-34570.69408099998</v>
      </c>
      <c r="T645" s="48">
        <f t="shared" si="290"/>
        <v>1584.7921110000316</v>
      </c>
      <c r="U645" s="48"/>
      <c r="V645" s="48">
        <f t="shared" si="291"/>
        <v>1584.7921110000316</v>
      </c>
      <c r="W645" s="45">
        <f>V645/$S$12*100</f>
        <v>0.22241335281097627</v>
      </c>
    </row>
    <row r="646" spans="1:23" ht="15" customHeight="1">
      <c r="A646" s="63"/>
      <c r="B646" s="109" t="s">
        <v>101</v>
      </c>
      <c r="C646" s="44">
        <v>34799.388</v>
      </c>
      <c r="D646" s="44">
        <v>651.675424</v>
      </c>
      <c r="E646" s="44">
        <v>0.213056</v>
      </c>
      <c r="F646" s="44">
        <v>174.364</v>
      </c>
      <c r="G646" s="44">
        <v>286.207796</v>
      </c>
      <c r="H646" s="44"/>
      <c r="J646" s="44"/>
      <c r="K646" s="44"/>
      <c r="L646" s="44">
        <v>628.368586</v>
      </c>
      <c r="M646" s="48"/>
      <c r="N646" s="48"/>
      <c r="O646" s="48"/>
      <c r="P646" s="48"/>
      <c r="Q646" s="48"/>
      <c r="R646" s="44">
        <f t="shared" si="289"/>
        <v>36540.216862</v>
      </c>
      <c r="S646" s="48">
        <v>-35497.71862699997</v>
      </c>
      <c r="T646" s="48">
        <f t="shared" si="290"/>
        <v>1042.4982350000282</v>
      </c>
      <c r="U646" s="48"/>
      <c r="V646" s="48">
        <f aca="true" t="shared" si="292" ref="V646:V651">T646+U646</f>
        <v>1042.4982350000282</v>
      </c>
      <c r="W646" s="45">
        <f>V646/$S$13*100</f>
        <v>0.13860862959510367</v>
      </c>
    </row>
    <row r="647" spans="1:23" ht="15" customHeight="1">
      <c r="A647" s="63"/>
      <c r="B647" s="13" t="s">
        <v>106</v>
      </c>
      <c r="C647" s="44">
        <v>31435.59351</v>
      </c>
      <c r="D647" s="44">
        <v>691.288301</v>
      </c>
      <c r="E647" s="44">
        <v>0.212337</v>
      </c>
      <c r="F647" s="44">
        <v>153.693</v>
      </c>
      <c r="G647" s="44">
        <v>3672.093</v>
      </c>
      <c r="H647" s="44"/>
      <c r="J647" s="44"/>
      <c r="K647" s="44"/>
      <c r="L647" s="44">
        <v>829.288</v>
      </c>
      <c r="M647" s="48"/>
      <c r="N647" s="48"/>
      <c r="O647" s="48"/>
      <c r="P647" s="48"/>
      <c r="Q647" s="48"/>
      <c r="R647" s="44">
        <f t="shared" si="289"/>
        <v>36782.168148</v>
      </c>
      <c r="S647" s="48">
        <v>-35448.63187700001</v>
      </c>
      <c r="T647" s="48">
        <f aca="true" t="shared" si="293" ref="T647:T652">R647+S647</f>
        <v>1333.53627099999</v>
      </c>
      <c r="U647" s="48"/>
      <c r="V647" s="48">
        <f t="shared" si="292"/>
        <v>1333.53627099999</v>
      </c>
      <c r="W647" s="87">
        <f>V647/$S$14*100</f>
        <v>0.15658823662721635</v>
      </c>
    </row>
    <row r="648" spans="1:23" ht="15" customHeight="1">
      <c r="A648" s="63"/>
      <c r="B648" s="13" t="s">
        <v>135</v>
      </c>
      <c r="C648" s="44">
        <v>27631.818</v>
      </c>
      <c r="D648" s="44">
        <v>806.2223709999998</v>
      </c>
      <c r="E648" s="44">
        <v>0.056339</v>
      </c>
      <c r="F648" s="44">
        <v>110.73793</v>
      </c>
      <c r="G648" s="44">
        <v>8101.178913</v>
      </c>
      <c r="H648" s="44"/>
      <c r="J648" s="44"/>
      <c r="K648" s="44"/>
      <c r="L648" s="44">
        <v>687.322814</v>
      </c>
      <c r="M648" s="48"/>
      <c r="N648" s="48"/>
      <c r="O648" s="48"/>
      <c r="P648" s="48"/>
      <c r="Q648" s="48"/>
      <c r="R648" s="44">
        <f>SUM(C648:O648)</f>
        <v>37337.336366999996</v>
      </c>
      <c r="S648" s="48">
        <v>-35799.756206</v>
      </c>
      <c r="T648" s="48">
        <f t="shared" si="293"/>
        <v>1537.580160999998</v>
      </c>
      <c r="U648" s="48"/>
      <c r="V648" s="48">
        <f t="shared" si="292"/>
        <v>1537.580160999998</v>
      </c>
      <c r="W648" s="87">
        <f>V648/$S$15*100</f>
        <v>0.16032181568467221</v>
      </c>
    </row>
    <row r="649" spans="1:23" ht="15" customHeight="1">
      <c r="A649" s="63"/>
      <c r="B649" s="109" t="s">
        <v>143</v>
      </c>
      <c r="C649" s="44">
        <v>34250.694957</v>
      </c>
      <c r="D649" s="44">
        <v>216.8291019999997</v>
      </c>
      <c r="E649" s="44">
        <v>0.008866</v>
      </c>
      <c r="F649" s="44">
        <v>103.591326</v>
      </c>
      <c r="G649" s="44">
        <v>9567.626465</v>
      </c>
      <c r="H649" s="44"/>
      <c r="J649" s="44"/>
      <c r="K649" s="44"/>
      <c r="L649" s="44">
        <v>159.572492</v>
      </c>
      <c r="M649" s="48"/>
      <c r="N649" s="48"/>
      <c r="O649" s="48"/>
      <c r="P649" s="48"/>
      <c r="Q649" s="48"/>
      <c r="R649" s="44">
        <f>SUM(C649:O649)</f>
        <v>44298.323208</v>
      </c>
      <c r="S649" s="48">
        <v>-43406.530428000005</v>
      </c>
      <c r="T649" s="48">
        <f t="shared" si="293"/>
        <v>891.7927799999961</v>
      </c>
      <c r="U649" s="48"/>
      <c r="V649" s="48">
        <f t="shared" si="292"/>
        <v>891.7927799999961</v>
      </c>
      <c r="W649" s="87">
        <f>V649/$S$16*100</f>
        <v>0.08383129412388407</v>
      </c>
    </row>
    <row r="650" spans="1:23" ht="15" customHeight="1">
      <c r="A650" s="63"/>
      <c r="B650" s="109" t="s">
        <v>150</v>
      </c>
      <c r="C650" s="44">
        <v>50249.756137</v>
      </c>
      <c r="D650" s="44">
        <v>190.635937</v>
      </c>
      <c r="E650" s="44">
        <v>0.008881</v>
      </c>
      <c r="F650" s="44">
        <v>142.681429</v>
      </c>
      <c r="G650" s="44">
        <v>10995.871148</v>
      </c>
      <c r="H650" s="44">
        <v>0</v>
      </c>
      <c r="J650" s="44"/>
      <c r="K650" s="44"/>
      <c r="L650" s="44">
        <v>172.435615</v>
      </c>
      <c r="M650" s="48"/>
      <c r="N650" s="48"/>
      <c r="O650" s="48"/>
      <c r="P650" s="48"/>
      <c r="Q650" s="48"/>
      <c r="R650" s="44">
        <f>SUM(C650:O650)</f>
        <v>61751.389146999994</v>
      </c>
      <c r="S650" s="48">
        <v>-60222.25039599999</v>
      </c>
      <c r="T650" s="48">
        <f t="shared" si="293"/>
        <v>1529.1387510000059</v>
      </c>
      <c r="U650" s="48"/>
      <c r="V650" s="48">
        <f t="shared" si="292"/>
        <v>1529.1387510000059</v>
      </c>
      <c r="W650" s="87">
        <f>V650/$S$17*100</f>
        <v>0.1433414606847431</v>
      </c>
    </row>
    <row r="651" spans="1:23" ht="15" customHeight="1">
      <c r="A651" s="63"/>
      <c r="B651" s="109" t="s">
        <v>159</v>
      </c>
      <c r="C651" s="44">
        <v>50568.493497</v>
      </c>
      <c r="D651" s="44">
        <v>262.4159549999986</v>
      </c>
      <c r="E651" s="44">
        <v>0.000217</v>
      </c>
      <c r="F651" s="44">
        <v>153.491152</v>
      </c>
      <c r="G651" s="44">
        <v>11955.427233</v>
      </c>
      <c r="H651" s="44">
        <v>0</v>
      </c>
      <c r="J651" s="44"/>
      <c r="K651" s="44"/>
      <c r="L651" s="44">
        <v>213.564257</v>
      </c>
      <c r="M651" s="48"/>
      <c r="N651" s="48"/>
      <c r="O651" s="48"/>
      <c r="P651" s="48"/>
      <c r="Q651" s="48"/>
      <c r="R651" s="44">
        <f>SUM(C651:O651)</f>
        <v>63153.392311</v>
      </c>
      <c r="S651" s="48">
        <v>-61456.638055</v>
      </c>
      <c r="T651" s="48">
        <f t="shared" si="293"/>
        <v>1696.7542560000002</v>
      </c>
      <c r="U651" s="48"/>
      <c r="V651" s="48">
        <f t="shared" si="292"/>
        <v>1696.7542560000002</v>
      </c>
      <c r="W651" s="87">
        <f>V651/$S$18*100</f>
        <v>0.1426935338273022</v>
      </c>
    </row>
    <row r="652" spans="1:23" ht="15" customHeight="1">
      <c r="A652" s="63"/>
      <c r="B652" s="13" t="s">
        <v>164</v>
      </c>
      <c r="C652" s="44">
        <v>51480.749463</v>
      </c>
      <c r="D652" s="44">
        <v>196.67772800000057</v>
      </c>
      <c r="E652" s="44">
        <v>0</v>
      </c>
      <c r="F652" s="44">
        <v>100.334926</v>
      </c>
      <c r="G652" s="44">
        <v>11796.783892</v>
      </c>
      <c r="H652" s="44">
        <v>0</v>
      </c>
      <c r="J652" s="44"/>
      <c r="K652" s="44"/>
      <c r="L652" s="44">
        <v>464.07693</v>
      </c>
      <c r="M652" s="48"/>
      <c r="N652" s="48"/>
      <c r="O652" s="48"/>
      <c r="P652" s="48"/>
      <c r="Q652" s="48"/>
      <c r="R652" s="44">
        <f>SUM(C652:O652)</f>
        <v>64038.62293900001</v>
      </c>
      <c r="S652" s="48">
        <v>-61842.55936299999</v>
      </c>
      <c r="T652" s="48">
        <f t="shared" si="293"/>
        <v>2196.063576000015</v>
      </c>
      <c r="U652" s="48"/>
      <c r="V652" s="48">
        <f>T652+U652</f>
        <v>2196.063576000015</v>
      </c>
      <c r="W652" s="87">
        <f>V652/$S$19*100</f>
        <v>0.15577306394263796</v>
      </c>
    </row>
    <row r="653" spans="1:23" ht="15" customHeight="1">
      <c r="A653" s="63"/>
      <c r="B653" s="107"/>
      <c r="C653" s="44"/>
      <c r="D653" s="44"/>
      <c r="E653" s="44"/>
      <c r="F653" s="44"/>
      <c r="G653" s="44"/>
      <c r="H653" s="44"/>
      <c r="I653" s="44"/>
      <c r="J653" s="44"/>
      <c r="K653" s="44"/>
      <c r="L653" s="48"/>
      <c r="M653" s="48"/>
      <c r="N653" s="48"/>
      <c r="O653" s="48"/>
      <c r="P653" s="48"/>
      <c r="Q653" s="48"/>
      <c r="R653" s="44"/>
      <c r="S653" s="48"/>
      <c r="T653" s="48"/>
      <c r="U653" s="48"/>
      <c r="V653" s="48"/>
      <c r="W653" s="45"/>
    </row>
    <row r="654" spans="1:23" ht="15" customHeight="1">
      <c r="A654" s="78" t="s">
        <v>170</v>
      </c>
      <c r="B654" s="13" t="s">
        <v>17</v>
      </c>
      <c r="C654" s="44">
        <v>2860.5290246</v>
      </c>
      <c r="D654" s="44">
        <v>512.7198000000001</v>
      </c>
      <c r="E654" s="44"/>
      <c r="F654" s="44"/>
      <c r="G654" s="44"/>
      <c r="H654" s="44">
        <v>2311.6204431</v>
      </c>
      <c r="I654" s="44"/>
      <c r="J654" s="44"/>
      <c r="K654" s="44"/>
      <c r="L654" s="48">
        <v>791.1</v>
      </c>
      <c r="M654" s="48">
        <v>1294.3</v>
      </c>
      <c r="N654" s="48"/>
      <c r="O654" s="48"/>
      <c r="P654" s="48"/>
      <c r="Q654" s="48"/>
      <c r="R654" s="44">
        <f>SUM(C654:O654)</f>
        <v>7770.2692677000005</v>
      </c>
      <c r="S654" s="48">
        <v>-430</v>
      </c>
      <c r="T654" s="48">
        <f aca="true" t="shared" si="294" ref="T654:T666">R654+S654</f>
        <v>7340.2692677000005</v>
      </c>
      <c r="U654" s="48"/>
      <c r="V654" s="48">
        <f aca="true" t="shared" si="295" ref="V654:V665">T654+U654</f>
        <v>7340.2692677000005</v>
      </c>
      <c r="W654" s="20">
        <f>V654/$S$1*100</f>
        <v>2.99984480978453</v>
      </c>
    </row>
    <row r="655" spans="2:23" ht="15" customHeight="1">
      <c r="B655" s="13" t="s">
        <v>18</v>
      </c>
      <c r="C655" s="44">
        <v>2532.5</v>
      </c>
      <c r="D655" s="44">
        <v>776</v>
      </c>
      <c r="E655" s="44"/>
      <c r="F655" s="44">
        <v>0</v>
      </c>
      <c r="G655" s="44"/>
      <c r="H655" s="44">
        <v>1679.8</v>
      </c>
      <c r="I655" s="44"/>
      <c r="J655" s="44"/>
      <c r="K655" s="44"/>
      <c r="L655" s="48">
        <v>139.6</v>
      </c>
      <c r="M655" s="48">
        <v>829</v>
      </c>
      <c r="N655" s="48"/>
      <c r="O655" s="48"/>
      <c r="P655" s="48">
        <v>118.9</v>
      </c>
      <c r="Q655" s="48"/>
      <c r="R655" s="44">
        <f>SUM(C655:P655)</f>
        <v>6075.8</v>
      </c>
      <c r="S655" s="48"/>
      <c r="T655" s="48">
        <f t="shared" si="294"/>
        <v>6075.8</v>
      </c>
      <c r="U655" s="48"/>
      <c r="V655" s="48">
        <f t="shared" si="295"/>
        <v>6075.8</v>
      </c>
      <c r="W655" s="20">
        <f>V655/$S$2*100</f>
        <v>2.118022644345589</v>
      </c>
    </row>
    <row r="656" spans="1:23" ht="15" customHeight="1">
      <c r="A656" s="63"/>
      <c r="B656" s="13" t="s">
        <v>68</v>
      </c>
      <c r="C656" s="44">
        <v>3892</v>
      </c>
      <c r="D656" s="44">
        <v>650.8</v>
      </c>
      <c r="E656" s="44"/>
      <c r="F656" s="44">
        <v>0</v>
      </c>
      <c r="G656" s="44"/>
      <c r="H656" s="44">
        <v>1523.7</v>
      </c>
      <c r="I656" s="44"/>
      <c r="J656" s="44"/>
      <c r="K656" s="44"/>
      <c r="L656" s="48">
        <v>267</v>
      </c>
      <c r="M656" s="48">
        <v>1706.7</v>
      </c>
      <c r="N656" s="48"/>
      <c r="O656" s="48"/>
      <c r="P656" s="48">
        <v>298.8</v>
      </c>
      <c r="Q656" s="48"/>
      <c r="R656" s="44">
        <f>SUM(C656:P656)</f>
        <v>8339</v>
      </c>
      <c r="S656" s="48">
        <v>-326.8</v>
      </c>
      <c r="T656" s="48">
        <f t="shared" si="294"/>
        <v>8012.2</v>
      </c>
      <c r="U656" s="48">
        <v>-298.8</v>
      </c>
      <c r="V656" s="48">
        <f t="shared" si="295"/>
        <v>7713.4</v>
      </c>
      <c r="W656" s="20">
        <f>V656/$S$3*100</f>
        <v>2.250362204044432</v>
      </c>
    </row>
    <row r="657" spans="2:23" ht="15" customHeight="1">
      <c r="B657" s="13" t="s">
        <v>69</v>
      </c>
      <c r="C657" s="44">
        <v>9212.3</v>
      </c>
      <c r="D657" s="44">
        <v>1166.04</v>
      </c>
      <c r="E657" s="44"/>
      <c r="F657" s="44">
        <v>0.1</v>
      </c>
      <c r="G657" s="44"/>
      <c r="H657" s="44">
        <v>1877.6</v>
      </c>
      <c r="I657" s="44"/>
      <c r="J657" s="44"/>
      <c r="K657" s="44"/>
      <c r="L657" s="48">
        <v>171.1</v>
      </c>
      <c r="M657" s="48">
        <v>2673.8</v>
      </c>
      <c r="N657" s="48"/>
      <c r="O657" s="20"/>
      <c r="P657" s="20"/>
      <c r="Q657" s="20"/>
      <c r="R657" s="44">
        <f aca="true" t="shared" si="296" ref="R657:R667">SUM(C657:O657)</f>
        <v>15100.940000000002</v>
      </c>
      <c r="S657" s="48">
        <v>-931.8</v>
      </c>
      <c r="T657" s="48">
        <f t="shared" si="294"/>
        <v>14169.140000000003</v>
      </c>
      <c r="U657" s="48"/>
      <c r="V657" s="48">
        <f t="shared" si="295"/>
        <v>14169.140000000003</v>
      </c>
      <c r="W657" s="45">
        <f>V657/$S$4*100</f>
        <v>3.328502757046131</v>
      </c>
    </row>
    <row r="658" spans="1:25" ht="15" customHeight="1">
      <c r="A658" s="71"/>
      <c r="B658" s="13" t="s">
        <v>75</v>
      </c>
      <c r="C658" s="44">
        <v>12825.1</v>
      </c>
      <c r="D658" s="44">
        <v>1292.3</v>
      </c>
      <c r="E658" s="44"/>
      <c r="F658" s="44">
        <v>0.9</v>
      </c>
      <c r="G658" s="44"/>
      <c r="H658" s="44">
        <v>1427.2</v>
      </c>
      <c r="I658" s="44"/>
      <c r="J658" s="44"/>
      <c r="K658" s="44"/>
      <c r="L658" s="48">
        <v>353.7</v>
      </c>
      <c r="M658" s="48">
        <v>2318.8</v>
      </c>
      <c r="N658" s="48"/>
      <c r="O658" s="20"/>
      <c r="P658" s="20"/>
      <c r="Q658" s="20"/>
      <c r="R658" s="44">
        <f t="shared" si="296"/>
        <v>18218</v>
      </c>
      <c r="S658" s="48">
        <v>-4351.364342999999</v>
      </c>
      <c r="T658" s="48">
        <f t="shared" si="294"/>
        <v>13866.635657</v>
      </c>
      <c r="U658" s="48"/>
      <c r="V658" s="48">
        <f t="shared" si="295"/>
        <v>13866.635657</v>
      </c>
      <c r="W658" s="45">
        <f>V658/$S$5*100</f>
        <v>2.56868226990267</v>
      </c>
      <c r="Y658" s="31"/>
    </row>
    <row r="659" spans="1:23" ht="15" customHeight="1">
      <c r="A659" s="71"/>
      <c r="B659" s="13" t="s">
        <v>82</v>
      </c>
      <c r="C659" s="44">
        <v>14056.145798</v>
      </c>
      <c r="D659" s="44">
        <v>1426.2953269999998</v>
      </c>
      <c r="E659" s="44">
        <v>0</v>
      </c>
      <c r="F659" s="44">
        <v>0.229316</v>
      </c>
      <c r="G659" s="44"/>
      <c r="H659" s="44">
        <v>188.147</v>
      </c>
      <c r="I659" s="44"/>
      <c r="J659" s="44"/>
      <c r="K659" s="44"/>
      <c r="L659" s="48">
        <v>476.718</v>
      </c>
      <c r="M659" s="48">
        <v>2356.046</v>
      </c>
      <c r="N659" s="48"/>
      <c r="O659" s="20"/>
      <c r="P659" s="20"/>
      <c r="Q659" s="20"/>
      <c r="R659" s="44">
        <f t="shared" si="296"/>
        <v>18503.581441000002</v>
      </c>
      <c r="S659" s="48">
        <v>-4418.629262</v>
      </c>
      <c r="T659" s="48">
        <f t="shared" si="294"/>
        <v>14084.952179000002</v>
      </c>
      <c r="U659" s="48"/>
      <c r="V659" s="48">
        <f t="shared" si="295"/>
        <v>14084.952179000002</v>
      </c>
      <c r="W659" s="45">
        <f>V659/$S$6*100</f>
        <v>2.6530609814305826</v>
      </c>
    </row>
    <row r="660" spans="1:25" ht="15" customHeight="1">
      <c r="A660" s="71"/>
      <c r="B660" s="13" t="s">
        <v>84</v>
      </c>
      <c r="C660" s="44">
        <v>12687.142612</v>
      </c>
      <c r="D660" s="44">
        <v>1540.9060929999998</v>
      </c>
      <c r="E660" s="44">
        <v>0</v>
      </c>
      <c r="F660" s="44">
        <v>0.059463</v>
      </c>
      <c r="G660" s="44"/>
      <c r="H660" s="44">
        <v>41.752</v>
      </c>
      <c r="I660" s="44"/>
      <c r="J660" s="44"/>
      <c r="K660" s="44"/>
      <c r="L660" s="48">
        <v>1482.1349149999999</v>
      </c>
      <c r="M660" s="48">
        <v>3239.786363636364</v>
      </c>
      <c r="N660" s="48"/>
      <c r="O660" s="20"/>
      <c r="P660" s="20"/>
      <c r="Q660" s="20"/>
      <c r="R660" s="44">
        <f t="shared" si="296"/>
        <v>18991.781446636363</v>
      </c>
      <c r="S660" s="48">
        <v>-3295.0227250000003</v>
      </c>
      <c r="T660" s="48">
        <f t="shared" si="294"/>
        <v>15696.758721636363</v>
      </c>
      <c r="U660" s="48"/>
      <c r="V660" s="48">
        <f t="shared" si="295"/>
        <v>15696.758721636363</v>
      </c>
      <c r="W660" s="45">
        <f>V660/$S$7*100</f>
        <v>2.904998002472971</v>
      </c>
      <c r="Y660" s="31"/>
    </row>
    <row r="661" spans="1:25" ht="15" customHeight="1">
      <c r="A661" s="71"/>
      <c r="B661" s="13" t="s">
        <v>85</v>
      </c>
      <c r="C661" s="44">
        <v>12865.935352</v>
      </c>
      <c r="D661" s="44">
        <v>1046.359607</v>
      </c>
      <c r="E661" s="44"/>
      <c r="F661" s="44">
        <v>0.027825</v>
      </c>
      <c r="G661" s="44"/>
      <c r="H661" s="44">
        <v>3.932969</v>
      </c>
      <c r="I661" s="44"/>
      <c r="J661" s="44"/>
      <c r="K661" s="44"/>
      <c r="L661" s="48">
        <v>1616.32</v>
      </c>
      <c r="M661" s="48">
        <v>672.65</v>
      </c>
      <c r="N661" s="48"/>
      <c r="O661" s="20"/>
      <c r="P661" s="20"/>
      <c r="Q661" s="20"/>
      <c r="R661" s="44">
        <f t="shared" si="296"/>
        <v>16205.225752999999</v>
      </c>
      <c r="S661" s="48">
        <v>-2573.1333889999996</v>
      </c>
      <c r="T661" s="48">
        <f t="shared" si="294"/>
        <v>13632.092364</v>
      </c>
      <c r="U661" s="48"/>
      <c r="V661" s="48">
        <f t="shared" si="295"/>
        <v>13632.092364</v>
      </c>
      <c r="W661" s="45">
        <f>V661/$S$8*100</f>
        <v>2.3215285683850886</v>
      </c>
      <c r="Y661" s="31"/>
    </row>
    <row r="662" spans="1:23" ht="15" customHeight="1">
      <c r="A662" s="71"/>
      <c r="B662" s="109" t="s">
        <v>89</v>
      </c>
      <c r="C662" s="44">
        <v>11405.463793</v>
      </c>
      <c r="D662" s="44">
        <v>624.6</v>
      </c>
      <c r="E662" s="44">
        <v>0</v>
      </c>
      <c r="F662" s="44">
        <v>0.060685</v>
      </c>
      <c r="G662" s="44"/>
      <c r="H662" s="44">
        <v>5.3</v>
      </c>
      <c r="I662" s="44"/>
      <c r="J662" s="44"/>
      <c r="K662" s="44"/>
      <c r="L662" s="48">
        <v>712.354</v>
      </c>
      <c r="M662" s="48">
        <v>441.4</v>
      </c>
      <c r="N662" s="48"/>
      <c r="O662" s="20"/>
      <c r="P662" s="20"/>
      <c r="Q662" s="20"/>
      <c r="R662" s="44">
        <f t="shared" si="296"/>
        <v>13189.178478</v>
      </c>
      <c r="S662" s="48">
        <v>-2196.04</v>
      </c>
      <c r="T662" s="48">
        <f t="shared" si="294"/>
        <v>10993.138478</v>
      </c>
      <c r="U662" s="48"/>
      <c r="V662" s="48">
        <f t="shared" si="295"/>
        <v>10993.138478</v>
      </c>
      <c r="W662" s="45">
        <f>V662/$S$9*100</f>
        <v>1.7694660101176836</v>
      </c>
    </row>
    <row r="663" spans="1:23" ht="15" customHeight="1">
      <c r="A663" s="71"/>
      <c r="B663" s="109" t="s">
        <v>91</v>
      </c>
      <c r="C663" s="44">
        <v>11251.514185</v>
      </c>
      <c r="D663" s="44">
        <v>504.305817</v>
      </c>
      <c r="E663" s="44"/>
      <c r="F663" s="44">
        <v>0.02458</v>
      </c>
      <c r="G663" s="44"/>
      <c r="H663" s="44"/>
      <c r="I663" s="44"/>
      <c r="J663" s="44"/>
      <c r="K663" s="44"/>
      <c r="L663" s="48">
        <v>388.8054709999999</v>
      </c>
      <c r="M663" s="48">
        <v>1.552376</v>
      </c>
      <c r="N663" s="48"/>
      <c r="O663" s="20"/>
      <c r="P663" s="20"/>
      <c r="Q663" s="20"/>
      <c r="R663" s="44">
        <f t="shared" si="296"/>
        <v>12146.202428999999</v>
      </c>
      <c r="S663" s="48">
        <v>-1453.297821</v>
      </c>
      <c r="T663" s="48">
        <f t="shared" si="294"/>
        <v>10692.904607999999</v>
      </c>
      <c r="U663" s="48"/>
      <c r="V663" s="48">
        <f t="shared" si="295"/>
        <v>10692.904607999999</v>
      </c>
      <c r="W663" s="45">
        <f>V663/$S$10*100</f>
        <v>1.6929790233705388</v>
      </c>
    </row>
    <row r="664" spans="1:23" ht="15" customHeight="1">
      <c r="A664" s="71"/>
      <c r="B664" s="109" t="s">
        <v>93</v>
      </c>
      <c r="C664" s="44">
        <v>11443.561252</v>
      </c>
      <c r="D664" s="44">
        <v>596.121391</v>
      </c>
      <c r="E664" s="44">
        <v>0</v>
      </c>
      <c r="F664" s="44">
        <v>0.05792</v>
      </c>
      <c r="G664" s="44"/>
      <c r="H664" s="44"/>
      <c r="J664" s="44"/>
      <c r="K664" s="44"/>
      <c r="L664" s="44">
        <v>497.971371</v>
      </c>
      <c r="M664" s="48">
        <v>1.328879</v>
      </c>
      <c r="N664" s="48"/>
      <c r="O664" s="20"/>
      <c r="P664" s="20"/>
      <c r="Q664" s="20"/>
      <c r="R664" s="44">
        <f t="shared" si="296"/>
        <v>12539.040813</v>
      </c>
      <c r="S664" s="48">
        <v>-705.05392</v>
      </c>
      <c r="T664" s="48">
        <f t="shared" si="294"/>
        <v>11833.986893</v>
      </c>
      <c r="U664" s="48"/>
      <c r="V664" s="48">
        <f t="shared" si="295"/>
        <v>11833.986893</v>
      </c>
      <c r="W664" s="45">
        <f>V664/$S$11*100</f>
        <v>1.769233731822501</v>
      </c>
    </row>
    <row r="665" spans="1:23" ht="15" customHeight="1">
      <c r="A665" s="71"/>
      <c r="B665" s="109" t="s">
        <v>95</v>
      </c>
      <c r="C665" s="44">
        <v>10538.827863</v>
      </c>
      <c r="D665" s="44">
        <v>666.8063179999999</v>
      </c>
      <c r="E665" s="44">
        <v>0</v>
      </c>
      <c r="F665" s="44">
        <v>0.025418</v>
      </c>
      <c r="G665" s="44"/>
      <c r="H665" s="44"/>
      <c r="J665" s="44"/>
      <c r="K665" s="44"/>
      <c r="L665" s="44">
        <v>451.599248</v>
      </c>
      <c r="M665" s="48">
        <v>4.081023</v>
      </c>
      <c r="N665" s="48"/>
      <c r="O665" s="20"/>
      <c r="P665" s="20"/>
      <c r="Q665" s="20"/>
      <c r="R665" s="44">
        <f t="shared" si="296"/>
        <v>11661.339870000002</v>
      </c>
      <c r="S665" s="48">
        <v>-373.25703000000004</v>
      </c>
      <c r="T665" s="48">
        <f t="shared" si="294"/>
        <v>11288.082840000001</v>
      </c>
      <c r="U665" s="48"/>
      <c r="V665" s="48">
        <f t="shared" si="295"/>
        <v>11288.082840000001</v>
      </c>
      <c r="W665" s="45">
        <f>V665/$S$12*100</f>
        <v>1.5841953867805423</v>
      </c>
    </row>
    <row r="666" spans="1:23" ht="15" customHeight="1">
      <c r="A666" s="71"/>
      <c r="B666" s="109" t="s">
        <v>101</v>
      </c>
      <c r="C666" s="44">
        <v>10438.275</v>
      </c>
      <c r="D666" s="44">
        <v>528.8183</v>
      </c>
      <c r="E666" s="44">
        <v>0</v>
      </c>
      <c r="F666" s="44">
        <v>0.1239</v>
      </c>
      <c r="G666" s="44"/>
      <c r="H666" s="44"/>
      <c r="J666" s="44"/>
      <c r="K666" s="44"/>
      <c r="L666" s="44">
        <v>443.467643</v>
      </c>
      <c r="M666" s="48">
        <v>3.983533</v>
      </c>
      <c r="N666" s="48"/>
      <c r="O666" s="20"/>
      <c r="P666" s="20"/>
      <c r="Q666" s="20"/>
      <c r="R666" s="44">
        <f t="shared" si="296"/>
        <v>11414.668376000001</v>
      </c>
      <c r="S666" s="48">
        <v>-478.9974399999999</v>
      </c>
      <c r="T666" s="48">
        <f t="shared" si="294"/>
        <v>10935.670936000002</v>
      </c>
      <c r="U666" s="48"/>
      <c r="V666" s="48">
        <f aca="true" t="shared" si="297" ref="V666:V671">T666+U666</f>
        <v>10935.670936000002</v>
      </c>
      <c r="W666" s="45">
        <f>V666/$S$13*100</f>
        <v>1.4539865020893046</v>
      </c>
    </row>
    <row r="667" spans="1:23" ht="15" customHeight="1">
      <c r="A667" s="71"/>
      <c r="B667" s="109" t="s">
        <v>106</v>
      </c>
      <c r="C667" s="44">
        <v>11320.744636</v>
      </c>
      <c r="D667" s="44">
        <v>694.6562270000001</v>
      </c>
      <c r="E667" s="44">
        <v>0.165473</v>
      </c>
      <c r="F667" s="44">
        <v>0.037</v>
      </c>
      <c r="G667" s="44">
        <v>0</v>
      </c>
      <c r="H667" s="44">
        <v>0</v>
      </c>
      <c r="J667" s="44"/>
      <c r="K667" s="44"/>
      <c r="L667" s="44">
        <v>514.255</v>
      </c>
      <c r="M667" s="48">
        <v>2.983831</v>
      </c>
      <c r="N667" s="48"/>
      <c r="O667" s="20"/>
      <c r="P667" s="20"/>
      <c r="Q667" s="20"/>
      <c r="R667" s="44">
        <f t="shared" si="296"/>
        <v>12532.842166999997</v>
      </c>
      <c r="S667" s="48">
        <v>-383.63016000000005</v>
      </c>
      <c r="T667" s="48">
        <f aca="true" t="shared" si="298" ref="T667:T672">R667+S667</f>
        <v>12149.212006999996</v>
      </c>
      <c r="U667" s="48"/>
      <c r="V667" s="48">
        <f t="shared" si="297"/>
        <v>12149.212006999996</v>
      </c>
      <c r="W667" s="87">
        <f>V667/$S$14*100</f>
        <v>1.4266006301873944</v>
      </c>
    </row>
    <row r="668" spans="1:23" ht="15" customHeight="1">
      <c r="A668" s="71"/>
      <c r="B668" s="109" t="s">
        <v>135</v>
      </c>
      <c r="C668" s="44">
        <v>13020.532</v>
      </c>
      <c r="D668" s="44">
        <v>747.9011439999999</v>
      </c>
      <c r="E668" s="44">
        <v>0.152418</v>
      </c>
      <c r="F668" s="44">
        <v>0.037798</v>
      </c>
      <c r="G668" s="44"/>
      <c r="H668" s="44"/>
      <c r="J668" s="44"/>
      <c r="K668" s="44"/>
      <c r="L668" s="44">
        <v>675.394039</v>
      </c>
      <c r="M668" s="48">
        <v>1.913656</v>
      </c>
      <c r="N668" s="48"/>
      <c r="O668" s="20"/>
      <c r="P668" s="20"/>
      <c r="Q668" s="20"/>
      <c r="R668" s="44">
        <f>SUM(C668:O668)</f>
        <v>14445.931055</v>
      </c>
      <c r="S668" s="48">
        <v>-326.51324999999997</v>
      </c>
      <c r="T668" s="48">
        <f t="shared" si="298"/>
        <v>14119.417805</v>
      </c>
      <c r="U668" s="48"/>
      <c r="V668" s="48">
        <f t="shared" si="297"/>
        <v>14119.417805</v>
      </c>
      <c r="W668" s="87">
        <f>V668/$S$15*100</f>
        <v>1.4722163802086752</v>
      </c>
    </row>
    <row r="669" spans="1:23" ht="15" customHeight="1">
      <c r="A669" s="71"/>
      <c r="B669" s="109" t="s">
        <v>143</v>
      </c>
      <c r="C669" s="44">
        <v>15135.637311</v>
      </c>
      <c r="D669" s="44">
        <v>805.4534259999999</v>
      </c>
      <c r="E669" s="44">
        <v>0.165528</v>
      </c>
      <c r="F669" s="44">
        <v>1.512492</v>
      </c>
      <c r="G669" s="44"/>
      <c r="H669" s="44"/>
      <c r="J669" s="44"/>
      <c r="K669" s="44"/>
      <c r="L669" s="44">
        <v>917.8139970000001</v>
      </c>
      <c r="M669" s="48">
        <v>2.080005</v>
      </c>
      <c r="N669" s="48"/>
      <c r="O669" s="20"/>
      <c r="P669" s="20"/>
      <c r="Q669" s="20"/>
      <c r="R669" s="44">
        <f>SUM(C669:O669)</f>
        <v>16862.662759</v>
      </c>
      <c r="S669" s="48">
        <v>-366.4139200000001</v>
      </c>
      <c r="T669" s="48">
        <f t="shared" si="298"/>
        <v>16496.248839</v>
      </c>
      <c r="U669" s="48"/>
      <c r="V669" s="48">
        <f t="shared" si="297"/>
        <v>16496.248839</v>
      </c>
      <c r="W669" s="87">
        <f>V669/$S$16*100</f>
        <v>1.5506986817755983</v>
      </c>
    </row>
    <row r="670" spans="1:23" ht="15" customHeight="1">
      <c r="A670" s="71"/>
      <c r="B670" s="109" t="s">
        <v>150</v>
      </c>
      <c r="C670" s="44">
        <v>17512.654108</v>
      </c>
      <c r="D670" s="44">
        <v>950.162729</v>
      </c>
      <c r="E670" s="44">
        <v>0.186565</v>
      </c>
      <c r="F670" s="44">
        <v>0.04632</v>
      </c>
      <c r="G670" s="44"/>
      <c r="H670" s="44"/>
      <c r="J670" s="44"/>
      <c r="K670" s="44"/>
      <c r="L670" s="44">
        <v>1134.752543</v>
      </c>
      <c r="M670" s="48">
        <v>0.390299</v>
      </c>
      <c r="N670" s="48"/>
      <c r="O670" s="20"/>
      <c r="P670" s="20"/>
      <c r="Q670" s="20"/>
      <c r="R670" s="44">
        <f>SUM(C670:O670)</f>
        <v>19598.192563999997</v>
      </c>
      <c r="S670" s="48">
        <v>-532.985887</v>
      </c>
      <c r="T670" s="48">
        <f t="shared" si="298"/>
        <v>19065.206677</v>
      </c>
      <c r="U670" s="48"/>
      <c r="V670" s="48">
        <f t="shared" si="297"/>
        <v>19065.206677</v>
      </c>
      <c r="W670" s="87">
        <f>V670/$S$17*100</f>
        <v>1.787172401164063</v>
      </c>
    </row>
    <row r="671" spans="1:23" ht="15" customHeight="1">
      <c r="A671" s="71"/>
      <c r="B671" s="109" t="s">
        <v>159</v>
      </c>
      <c r="C671" s="44">
        <v>23307.28856</v>
      </c>
      <c r="D671" s="44">
        <v>881.8202649999998</v>
      </c>
      <c r="E671" s="44">
        <v>0.191683</v>
      </c>
      <c r="F671" s="44">
        <v>0.046964</v>
      </c>
      <c r="G671" s="44"/>
      <c r="H671" s="44"/>
      <c r="J671" s="44"/>
      <c r="K671" s="44"/>
      <c r="L671" s="44">
        <v>1576.773917</v>
      </c>
      <c r="M671" s="48">
        <v>0.211032</v>
      </c>
      <c r="N671" s="48"/>
      <c r="O671" s="20"/>
      <c r="P671" s="20"/>
      <c r="Q671" s="20"/>
      <c r="R671" s="44">
        <f>SUM(C671:O671)</f>
        <v>25766.332421</v>
      </c>
      <c r="S671" s="48">
        <v>-342.23248</v>
      </c>
      <c r="T671" s="48">
        <f t="shared" si="298"/>
        <v>25424.099941</v>
      </c>
      <c r="U671" s="48"/>
      <c r="V671" s="48">
        <f t="shared" si="297"/>
        <v>25424.099941</v>
      </c>
      <c r="W671" s="87">
        <f>V671/$S$18*100</f>
        <v>2.138114374625028</v>
      </c>
    </row>
    <row r="672" spans="1:23" ht="15" customHeight="1">
      <c r="A672" s="71"/>
      <c r="B672" s="13" t="s">
        <v>164</v>
      </c>
      <c r="C672" s="44">
        <v>24340.184012</v>
      </c>
      <c r="D672" s="44">
        <v>1139.070624</v>
      </c>
      <c r="E672" s="44">
        <v>0.196841</v>
      </c>
      <c r="F672" s="44">
        <v>0.047674</v>
      </c>
      <c r="G672" s="44"/>
      <c r="H672" s="44"/>
      <c r="J672" s="44"/>
      <c r="K672" s="44"/>
      <c r="L672" s="44">
        <v>1711.076541</v>
      </c>
      <c r="M672" s="44">
        <v>0.496117</v>
      </c>
      <c r="N672" s="48"/>
      <c r="O672" s="20"/>
      <c r="P672" s="20"/>
      <c r="Q672" s="20"/>
      <c r="R672" s="44">
        <f>SUM(C672:O672)</f>
        <v>27191.071809</v>
      </c>
      <c r="S672" s="48">
        <v>-188.76961699999998</v>
      </c>
      <c r="T672" s="48">
        <f t="shared" si="298"/>
        <v>27002.302192</v>
      </c>
      <c r="U672" s="48"/>
      <c r="V672" s="48">
        <f>T672+U672</f>
        <v>27002.302192</v>
      </c>
      <c r="W672" s="87">
        <f>V672/$S$19*100</f>
        <v>1.9153504442773108</v>
      </c>
    </row>
    <row r="673" spans="1:23" ht="15" customHeight="1">
      <c r="A673" s="71"/>
      <c r="B673" s="107"/>
      <c r="C673" s="44"/>
      <c r="D673" s="44"/>
      <c r="E673" s="44"/>
      <c r="F673" s="44"/>
      <c r="G673" s="44"/>
      <c r="H673" s="44"/>
      <c r="I673" s="44"/>
      <c r="J673" s="44"/>
      <c r="K673" s="44"/>
      <c r="L673" s="48"/>
      <c r="M673" s="48"/>
      <c r="N673" s="48"/>
      <c r="O673" s="20"/>
      <c r="P673" s="20"/>
      <c r="Q673" s="20"/>
      <c r="R673" s="44"/>
      <c r="S673" s="48"/>
      <c r="T673" s="48"/>
      <c r="U673" s="48"/>
      <c r="V673" s="48"/>
      <c r="W673" s="45"/>
    </row>
    <row r="674" spans="1:25" ht="30.75" customHeight="1">
      <c r="A674" s="79" t="s">
        <v>171</v>
      </c>
      <c r="B674" s="13" t="s">
        <v>82</v>
      </c>
      <c r="C674" s="44">
        <v>2527.575111</v>
      </c>
      <c r="D674" s="44">
        <v>340.171741</v>
      </c>
      <c r="E674" s="44"/>
      <c r="F674" s="44">
        <v>13.527078</v>
      </c>
      <c r="G674" s="44"/>
      <c r="H674" s="44"/>
      <c r="I674" s="44"/>
      <c r="J674" s="44"/>
      <c r="K674" s="44"/>
      <c r="L674" s="48">
        <v>127.12999500000001</v>
      </c>
      <c r="M674" s="48">
        <v>310.7</v>
      </c>
      <c r="N674" s="48"/>
      <c r="O674" s="20"/>
      <c r="P674" s="20"/>
      <c r="Q674" s="20"/>
      <c r="R674" s="44">
        <f aca="true" t="shared" si="299" ref="R674:R682">SUM(C674:O674)</f>
        <v>3319.1039250000003</v>
      </c>
      <c r="S674" s="48">
        <v>-643.0987700000001</v>
      </c>
      <c r="T674" s="48">
        <f aca="true" t="shared" si="300" ref="T674:T681">R674+S674</f>
        <v>2676.0051550000003</v>
      </c>
      <c r="U674" s="48"/>
      <c r="V674" s="48">
        <f aca="true" t="shared" si="301" ref="V674:V680">T674+U674</f>
        <v>2676.0051550000003</v>
      </c>
      <c r="W674" s="45">
        <f>V674/$S$6*100</f>
        <v>0.5040560147178045</v>
      </c>
      <c r="Y674" s="126"/>
    </row>
    <row r="675" spans="1:25" ht="15" customHeight="1">
      <c r="A675" s="79"/>
      <c r="B675" s="13" t="s">
        <v>84</v>
      </c>
      <c r="C675" s="44">
        <v>5299.381939</v>
      </c>
      <c r="D675" s="44">
        <v>2263.836243</v>
      </c>
      <c r="E675" s="44"/>
      <c r="F675" s="44">
        <v>21.695067</v>
      </c>
      <c r="G675" s="44"/>
      <c r="H675" s="44"/>
      <c r="I675" s="44"/>
      <c r="J675" s="44"/>
      <c r="K675" s="44"/>
      <c r="L675" s="48">
        <v>527.222517</v>
      </c>
      <c r="M675" s="48"/>
      <c r="N675" s="48"/>
      <c r="O675" s="20"/>
      <c r="P675" s="20"/>
      <c r="Q675" s="20"/>
      <c r="R675" s="44">
        <f t="shared" si="299"/>
        <v>8112.135766</v>
      </c>
      <c r="S675" s="48">
        <v>-798.8787</v>
      </c>
      <c r="T675" s="48">
        <f t="shared" si="300"/>
        <v>7313.257066</v>
      </c>
      <c r="U675" s="48"/>
      <c r="V675" s="48">
        <f t="shared" si="301"/>
        <v>7313.257066</v>
      </c>
      <c r="W675" s="45">
        <f>V675/$S$7*100</f>
        <v>1.3534639567987565</v>
      </c>
      <c r="Y675" s="126"/>
    </row>
    <row r="676" spans="1:25" ht="15" customHeight="1">
      <c r="A676" s="79"/>
      <c r="B676" s="13" t="s">
        <v>85</v>
      </c>
      <c r="C676" s="44">
        <v>7128.487904</v>
      </c>
      <c r="D676" s="44">
        <v>4722.195581</v>
      </c>
      <c r="E676" s="44">
        <v>0.380263</v>
      </c>
      <c r="F676" s="44">
        <v>84.013359</v>
      </c>
      <c r="G676" s="44">
        <v>4.290245</v>
      </c>
      <c r="H676" s="44"/>
      <c r="I676" s="44"/>
      <c r="J676" s="44"/>
      <c r="K676" s="44"/>
      <c r="L676" s="48">
        <v>1091.7</v>
      </c>
      <c r="M676" s="48"/>
      <c r="N676" s="48"/>
      <c r="O676" s="20"/>
      <c r="P676" s="20"/>
      <c r="Q676" s="20"/>
      <c r="R676" s="44">
        <f t="shared" si="299"/>
        <v>13031.067352</v>
      </c>
      <c r="S676" s="48">
        <v>-2243.594362</v>
      </c>
      <c r="T676" s="48">
        <f t="shared" si="300"/>
        <v>10787.47299</v>
      </c>
      <c r="U676" s="48"/>
      <c r="V676" s="48">
        <f t="shared" si="301"/>
        <v>10787.47299</v>
      </c>
      <c r="W676" s="45">
        <f>V676/$S$8*100</f>
        <v>1.837093386566458</v>
      </c>
      <c r="Y676" s="126"/>
    </row>
    <row r="677" spans="1:25" ht="15" customHeight="1">
      <c r="A677" s="71"/>
      <c r="B677" s="109" t="s">
        <v>89</v>
      </c>
      <c r="C677" s="44">
        <v>10489.985262</v>
      </c>
      <c r="D677" s="44">
        <v>5571.5</v>
      </c>
      <c r="E677" s="44">
        <v>42.005292</v>
      </c>
      <c r="F677" s="44">
        <v>115.192655</v>
      </c>
      <c r="G677" s="44">
        <v>46.00441</v>
      </c>
      <c r="H677" s="44"/>
      <c r="I677" s="44"/>
      <c r="J677" s="44"/>
      <c r="K677" s="44"/>
      <c r="L677" s="48">
        <v>936.3</v>
      </c>
      <c r="M677" s="48"/>
      <c r="N677" s="48"/>
      <c r="O677" s="20"/>
      <c r="P677" s="20"/>
      <c r="Q677" s="20"/>
      <c r="R677" s="44">
        <f t="shared" si="299"/>
        <v>17200.987619</v>
      </c>
      <c r="S677" s="48">
        <v>-3149.4</v>
      </c>
      <c r="T677" s="48">
        <f t="shared" si="300"/>
        <v>14051.587619</v>
      </c>
      <c r="U677" s="48">
        <v>-833.658</v>
      </c>
      <c r="V677" s="48">
        <f t="shared" si="301"/>
        <v>13217.929619</v>
      </c>
      <c r="W677" s="45">
        <f>V677/$S$9*100</f>
        <v>2.1275705051614544</v>
      </c>
      <c r="Y677" s="126"/>
    </row>
    <row r="678" spans="1:25" ht="15" customHeight="1">
      <c r="A678" s="71"/>
      <c r="B678" s="109" t="s">
        <v>91</v>
      </c>
      <c r="C678" s="44">
        <v>12031.930021</v>
      </c>
      <c r="D678" s="44">
        <v>6009.095241</v>
      </c>
      <c r="E678" s="44">
        <v>9.382711</v>
      </c>
      <c r="F678" s="44">
        <v>115.049987</v>
      </c>
      <c r="G678" s="44">
        <v>81.209385</v>
      </c>
      <c r="H678" s="44"/>
      <c r="I678" s="44"/>
      <c r="J678" s="44"/>
      <c r="K678" s="44"/>
      <c r="L678" s="48">
        <v>1139.116561</v>
      </c>
      <c r="M678" s="48">
        <v>205.495535</v>
      </c>
      <c r="N678" s="48"/>
      <c r="O678" s="20"/>
      <c r="P678" s="20"/>
      <c r="Q678" s="20"/>
      <c r="R678" s="44">
        <f t="shared" si="299"/>
        <v>19591.27944099999</v>
      </c>
      <c r="S678" s="48">
        <v>-5380.9645199999995</v>
      </c>
      <c r="T678" s="48">
        <f t="shared" si="300"/>
        <v>14210.314920999992</v>
      </c>
      <c r="U678" s="48"/>
      <c r="V678" s="48">
        <f t="shared" si="301"/>
        <v>14210.314920999992</v>
      </c>
      <c r="W678" s="45">
        <f>V678/$S$10*100</f>
        <v>2.249881202413731</v>
      </c>
      <c r="Y678" s="126"/>
    </row>
    <row r="679" spans="1:25" ht="15" customHeight="1">
      <c r="A679" s="71"/>
      <c r="B679" s="109" t="s">
        <v>93</v>
      </c>
      <c r="C679" s="44">
        <v>11698.65</v>
      </c>
      <c r="D679" s="44">
        <v>5427.096544000001</v>
      </c>
      <c r="E679" s="44">
        <v>16.619882</v>
      </c>
      <c r="F679" s="44">
        <v>84.343698</v>
      </c>
      <c r="G679" s="44">
        <v>21.206978</v>
      </c>
      <c r="H679" s="44"/>
      <c r="K679" s="44"/>
      <c r="L679" s="44">
        <v>1135.758265</v>
      </c>
      <c r="M679" s="44">
        <v>395.70101600000004</v>
      </c>
      <c r="N679" s="48"/>
      <c r="O679" s="20"/>
      <c r="P679" s="20"/>
      <c r="Q679" s="20"/>
      <c r="R679" s="44">
        <f t="shared" si="299"/>
        <v>18779.376383</v>
      </c>
      <c r="S679" s="48">
        <v>-3959.156989</v>
      </c>
      <c r="T679" s="48">
        <f t="shared" si="300"/>
        <v>14820.219394</v>
      </c>
      <c r="U679" s="48"/>
      <c r="V679" s="48">
        <f t="shared" si="301"/>
        <v>14820.219394</v>
      </c>
      <c r="W679" s="45">
        <f>V679/$S$11*100</f>
        <v>2.2156887870464557</v>
      </c>
      <c r="Y679" s="126"/>
    </row>
    <row r="680" spans="1:25" ht="15" customHeight="1">
      <c r="A680" s="71"/>
      <c r="B680" s="109" t="s">
        <v>95</v>
      </c>
      <c r="C680" s="44">
        <v>15257.723</v>
      </c>
      <c r="D680" s="44">
        <v>11122.987855</v>
      </c>
      <c r="E680" s="44">
        <v>6.279199</v>
      </c>
      <c r="F680" s="44">
        <v>191.00215</v>
      </c>
      <c r="G680" s="44">
        <v>0.085807</v>
      </c>
      <c r="H680" s="44"/>
      <c r="K680" s="44"/>
      <c r="L680" s="44">
        <v>3342.383992</v>
      </c>
      <c r="M680" s="44">
        <v>484.397</v>
      </c>
      <c r="N680" s="48"/>
      <c r="O680" s="20"/>
      <c r="P680" s="20"/>
      <c r="Q680" s="20"/>
      <c r="R680" s="44">
        <f t="shared" si="299"/>
        <v>30404.859002999998</v>
      </c>
      <c r="S680" s="48">
        <v>-6141.580135000001</v>
      </c>
      <c r="T680" s="48">
        <f t="shared" si="300"/>
        <v>24263.278867999998</v>
      </c>
      <c r="U680" s="48"/>
      <c r="V680" s="48">
        <f t="shared" si="301"/>
        <v>24263.278867999998</v>
      </c>
      <c r="W680" s="45">
        <f>V680/$S$12*100</f>
        <v>3.405164100554688</v>
      </c>
      <c r="Y680" s="126"/>
    </row>
    <row r="681" spans="1:25" ht="15" customHeight="1">
      <c r="A681" s="71"/>
      <c r="B681" s="109" t="s">
        <v>101</v>
      </c>
      <c r="C681" s="44">
        <v>3877.585</v>
      </c>
      <c r="D681" s="44">
        <v>2104.850157</v>
      </c>
      <c r="E681" s="44"/>
      <c r="F681" s="44">
        <v>9.296</v>
      </c>
      <c r="G681" s="44"/>
      <c r="H681" s="44"/>
      <c r="K681" s="44"/>
      <c r="L681" s="44">
        <v>194.931018</v>
      </c>
      <c r="M681" s="44">
        <v>208.651</v>
      </c>
      <c r="N681" s="48"/>
      <c r="O681" s="20"/>
      <c r="P681" s="20"/>
      <c r="Q681" s="20"/>
      <c r="R681" s="44">
        <f t="shared" si="299"/>
        <v>6395.313175</v>
      </c>
      <c r="S681" s="48">
        <v>-1114.2696870000002</v>
      </c>
      <c r="T681" s="48">
        <f t="shared" si="300"/>
        <v>5281.043488</v>
      </c>
      <c r="U681" s="48">
        <v>-1283.991</v>
      </c>
      <c r="V681" s="48">
        <f aca="true" t="shared" si="302" ref="V681:V686">T681+U681</f>
        <v>3997.0524880000003</v>
      </c>
      <c r="W681" s="45">
        <f>V681/$S$13*100</f>
        <v>0.5314406770015918</v>
      </c>
      <c r="Y681" s="126"/>
    </row>
    <row r="682" spans="1:25" ht="15" customHeight="1">
      <c r="A682" s="71"/>
      <c r="B682" s="109" t="s">
        <v>106</v>
      </c>
      <c r="C682" s="44">
        <v>275.108822</v>
      </c>
      <c r="D682" s="44">
        <v>499.33798</v>
      </c>
      <c r="E682" s="44">
        <v>0</v>
      </c>
      <c r="F682" s="44">
        <v>0.529</v>
      </c>
      <c r="G682" s="44">
        <v>0</v>
      </c>
      <c r="H682" s="44"/>
      <c r="K682" s="44"/>
      <c r="L682" s="44">
        <v>111.05499999999999</v>
      </c>
      <c r="M682" s="44">
        <v>98.058</v>
      </c>
      <c r="N682" s="48"/>
      <c r="O682" s="20"/>
      <c r="P682" s="20"/>
      <c r="Q682" s="20"/>
      <c r="R682" s="44">
        <f t="shared" si="299"/>
        <v>984.0888019999999</v>
      </c>
      <c r="S682" s="48">
        <v>-115.29821100000001</v>
      </c>
      <c r="T682" s="48">
        <f aca="true" t="shared" si="303" ref="T682:T687">R682+S682</f>
        <v>868.7905909999998</v>
      </c>
      <c r="U682" s="48"/>
      <c r="V682" s="48">
        <f t="shared" si="302"/>
        <v>868.7905909999998</v>
      </c>
      <c r="W682" s="87">
        <f>V682/$S$14*100</f>
        <v>0.10201626277550882</v>
      </c>
      <c r="Y682" s="126"/>
    </row>
    <row r="683" spans="1:25" ht="15" customHeight="1">
      <c r="A683" s="71"/>
      <c r="B683" s="109" t="s">
        <v>135</v>
      </c>
      <c r="C683" s="44">
        <v>308.469</v>
      </c>
      <c r="D683" s="44">
        <v>264.468454</v>
      </c>
      <c r="E683" s="44">
        <v>0</v>
      </c>
      <c r="F683" s="44">
        <v>0</v>
      </c>
      <c r="G683" s="44">
        <v>0</v>
      </c>
      <c r="H683" s="44"/>
      <c r="K683" s="44"/>
      <c r="L683" s="44">
        <v>98.561364</v>
      </c>
      <c r="M683" s="44">
        <v>18.023378</v>
      </c>
      <c r="N683" s="48"/>
      <c r="O683" s="20"/>
      <c r="P683" s="20"/>
      <c r="Q683" s="20"/>
      <c r="R683" s="44">
        <f>SUM(C683:O683)</f>
        <v>689.522196</v>
      </c>
      <c r="S683" s="48">
        <v>-112.40585899999999</v>
      </c>
      <c r="T683" s="48">
        <f t="shared" si="303"/>
        <v>577.116337</v>
      </c>
      <c r="U683" s="48"/>
      <c r="V683" s="48">
        <f t="shared" si="302"/>
        <v>577.116337</v>
      </c>
      <c r="W683" s="87">
        <f>V683/$S$15*100</f>
        <v>0.060175294502338016</v>
      </c>
      <c r="Y683" s="126"/>
    </row>
    <row r="684" spans="1:25" ht="15" customHeight="1">
      <c r="A684" s="71"/>
      <c r="B684" s="109" t="s">
        <v>143</v>
      </c>
      <c r="C684" s="44">
        <v>415.85503</v>
      </c>
      <c r="D684" s="44">
        <v>185.57613</v>
      </c>
      <c r="E684" s="44">
        <v>0</v>
      </c>
      <c r="F684" s="44">
        <v>0</v>
      </c>
      <c r="G684" s="44"/>
      <c r="H684" s="44"/>
      <c r="K684" s="44"/>
      <c r="L684" s="44">
        <v>82.109104</v>
      </c>
      <c r="M684" s="44">
        <v>4.495839999999999</v>
      </c>
      <c r="N684" s="48"/>
      <c r="O684" s="20"/>
      <c r="P684" s="20"/>
      <c r="Q684" s="20"/>
      <c r="R684" s="44">
        <f>SUM(C684:O684)</f>
        <v>688.036104</v>
      </c>
      <c r="S684" s="48">
        <v>-352.46440800000005</v>
      </c>
      <c r="T684" s="48">
        <f t="shared" si="303"/>
        <v>335.571696</v>
      </c>
      <c r="U684" s="48"/>
      <c r="V684" s="48">
        <f t="shared" si="302"/>
        <v>335.571696</v>
      </c>
      <c r="W684" s="87">
        <f>V684/$S$16*100</f>
        <v>0.03154478279923586</v>
      </c>
      <c r="Y684" s="126"/>
    </row>
    <row r="685" spans="1:25" ht="15" customHeight="1">
      <c r="A685" s="71"/>
      <c r="B685" s="109" t="s">
        <v>150</v>
      </c>
      <c r="C685" s="44">
        <v>597.933914</v>
      </c>
      <c r="D685" s="44">
        <v>89.958638</v>
      </c>
      <c r="E685" s="44"/>
      <c r="F685" s="44">
        <v>0</v>
      </c>
      <c r="G685" s="44"/>
      <c r="H685" s="44"/>
      <c r="K685" s="44"/>
      <c r="L685" s="44">
        <v>18.390646</v>
      </c>
      <c r="M685" s="44">
        <v>0.563524</v>
      </c>
      <c r="N685" s="48"/>
      <c r="O685" s="20"/>
      <c r="P685" s="20"/>
      <c r="Q685" s="20"/>
      <c r="R685" s="44">
        <f>SUM(C685:O685)</f>
        <v>706.8467219999999</v>
      </c>
      <c r="S685" s="48">
        <v>-365.13807999999995</v>
      </c>
      <c r="T685" s="48">
        <f t="shared" si="303"/>
        <v>341.70864199999994</v>
      </c>
      <c r="U685" s="48"/>
      <c r="V685" s="48">
        <f t="shared" si="302"/>
        <v>341.70864199999994</v>
      </c>
      <c r="W685" s="87">
        <f>V685/$S$17*100</f>
        <v>0.03203176679738708</v>
      </c>
      <c r="Y685" s="126"/>
    </row>
    <row r="686" spans="1:25" ht="15" customHeight="1">
      <c r="A686" s="71"/>
      <c r="B686" s="109" t="s">
        <v>159</v>
      </c>
      <c r="C686" s="44">
        <v>685.254791</v>
      </c>
      <c r="D686" s="44">
        <v>56.245028000000005</v>
      </c>
      <c r="E686" s="44"/>
      <c r="F686" s="44">
        <v>0</v>
      </c>
      <c r="G686" s="44"/>
      <c r="H686" s="44"/>
      <c r="K686" s="44"/>
      <c r="L686" s="44">
        <v>5.432258</v>
      </c>
      <c r="M686" s="44">
        <v>0.133023</v>
      </c>
      <c r="N686" s="48"/>
      <c r="O686" s="20"/>
      <c r="P686" s="20"/>
      <c r="Q686" s="20"/>
      <c r="R686" s="44">
        <f>SUM(C686:O686)</f>
        <v>747.0651</v>
      </c>
      <c r="S686" s="48">
        <v>-529.560623</v>
      </c>
      <c r="T686" s="48">
        <f t="shared" si="303"/>
        <v>217.50447700000007</v>
      </c>
      <c r="U686" s="48"/>
      <c r="V686" s="48">
        <f t="shared" si="302"/>
        <v>217.50447700000007</v>
      </c>
      <c r="W686" s="87">
        <f>V686/$S$18*100</f>
        <v>0.01829167797083114</v>
      </c>
      <c r="Y686" s="126"/>
    </row>
    <row r="687" spans="1:25" ht="15" customHeight="1">
      <c r="A687" s="71"/>
      <c r="B687" s="13" t="s">
        <v>164</v>
      </c>
      <c r="C687" s="44">
        <v>1682.055453</v>
      </c>
      <c r="D687" s="44">
        <v>48.552732000000006</v>
      </c>
      <c r="E687" s="44"/>
      <c r="F687" s="44">
        <v>0</v>
      </c>
      <c r="G687" s="44"/>
      <c r="H687" s="44"/>
      <c r="K687" s="44"/>
      <c r="L687" s="44">
        <v>1.567532</v>
      </c>
      <c r="M687" s="44">
        <v>0.112855</v>
      </c>
      <c r="N687" s="48"/>
      <c r="O687" s="20"/>
      <c r="P687" s="20"/>
      <c r="Q687" s="20"/>
      <c r="R687" s="44">
        <f>SUM(C687:O687)</f>
        <v>1732.2885720000002</v>
      </c>
      <c r="S687" s="48">
        <v>-552.006984</v>
      </c>
      <c r="T687" s="48">
        <f t="shared" si="303"/>
        <v>1180.2815880000003</v>
      </c>
      <c r="U687" s="48"/>
      <c r="V687" s="48">
        <f>T687+U687</f>
        <v>1180.2815880000003</v>
      </c>
      <c r="W687" s="87">
        <f>V687/$S$19*100</f>
        <v>0.08372074528585555</v>
      </c>
      <c r="Y687" s="126"/>
    </row>
    <row r="688" spans="1:23" ht="15" customHeight="1">
      <c r="A688" s="71"/>
      <c r="B688" s="107"/>
      <c r="C688" s="44"/>
      <c r="D688" s="44"/>
      <c r="E688" s="44"/>
      <c r="F688" s="44"/>
      <c r="G688" s="44"/>
      <c r="H688" s="44"/>
      <c r="I688" s="44"/>
      <c r="J688" s="44"/>
      <c r="K688" s="44"/>
      <c r="L688" s="48"/>
      <c r="M688" s="48"/>
      <c r="N688" s="48"/>
      <c r="O688" s="20"/>
      <c r="P688" s="20"/>
      <c r="Q688" s="20"/>
      <c r="R688" s="44"/>
      <c r="S688" s="48"/>
      <c r="T688" s="48"/>
      <c r="U688" s="48"/>
      <c r="V688" s="48"/>
      <c r="W688" s="51"/>
    </row>
    <row r="689" spans="1:23" ht="15" customHeight="1">
      <c r="A689" s="137" t="s">
        <v>172</v>
      </c>
      <c r="B689" s="13" t="s">
        <v>17</v>
      </c>
      <c r="C689" s="44">
        <v>4447.0050483</v>
      </c>
      <c r="D689" s="44">
        <v>931.635</v>
      </c>
      <c r="E689" s="44">
        <v>15786.88</v>
      </c>
      <c r="F689" s="44">
        <v>1190.9</v>
      </c>
      <c r="G689" s="44"/>
      <c r="H689" s="44">
        <v>7.4375523999999995</v>
      </c>
      <c r="I689" s="44"/>
      <c r="J689" s="44"/>
      <c r="K689" s="44"/>
      <c r="L689" s="48">
        <v>26.8</v>
      </c>
      <c r="M689" s="48"/>
      <c r="N689" s="48"/>
      <c r="O689" s="20"/>
      <c r="P689" s="20"/>
      <c r="Q689" s="20"/>
      <c r="R689" s="44">
        <f aca="true" t="shared" si="304" ref="R689:R702">SUM(C689:O689)</f>
        <v>22390.6576007</v>
      </c>
      <c r="S689" s="48"/>
      <c r="T689" s="48">
        <f aca="true" t="shared" si="305" ref="T689:T702">R689+S689</f>
        <v>22390.6576007</v>
      </c>
      <c r="U689" s="48"/>
      <c r="V689" s="48">
        <f aca="true" t="shared" si="306" ref="V689:V702">T689+U689</f>
        <v>22390.6576007</v>
      </c>
      <c r="W689" s="20">
        <f>V689/$S$1*100</f>
        <v>9.150685832015672</v>
      </c>
    </row>
    <row r="690" spans="2:23" ht="15" customHeight="1">
      <c r="B690" s="13" t="s">
        <v>18</v>
      </c>
      <c r="C690" s="44">
        <v>7507.7</v>
      </c>
      <c r="D690" s="44">
        <v>1548.9</v>
      </c>
      <c r="E690" s="44">
        <v>17244.2</v>
      </c>
      <c r="F690" s="44">
        <v>1107.9</v>
      </c>
      <c r="G690" s="44"/>
      <c r="H690" s="44">
        <v>8.74</v>
      </c>
      <c r="I690" s="44"/>
      <c r="J690" s="44"/>
      <c r="K690" s="44"/>
      <c r="L690" s="48">
        <v>22.1</v>
      </c>
      <c r="M690" s="48"/>
      <c r="N690" s="48"/>
      <c r="O690" s="20"/>
      <c r="P690" s="20"/>
      <c r="Q690" s="20"/>
      <c r="R690" s="44">
        <f t="shared" si="304"/>
        <v>27439.540000000005</v>
      </c>
      <c r="S690" s="48"/>
      <c r="T690" s="48">
        <f t="shared" si="305"/>
        <v>27439.540000000005</v>
      </c>
      <c r="U690" s="48"/>
      <c r="V690" s="48">
        <f t="shared" si="306"/>
        <v>27439.540000000005</v>
      </c>
      <c r="W690" s="20">
        <f>V690/$S$2*100</f>
        <v>9.565418063535102</v>
      </c>
    </row>
    <row r="691" spans="1:23" ht="15" customHeight="1">
      <c r="A691" s="63"/>
      <c r="B691" s="13" t="s">
        <v>68</v>
      </c>
      <c r="C691" s="45">
        <v>10050.3</v>
      </c>
      <c r="D691" s="45">
        <v>1202.2</v>
      </c>
      <c r="E691" s="45">
        <v>18044</v>
      </c>
      <c r="F691" s="45">
        <v>1057.3</v>
      </c>
      <c r="G691" s="45">
        <v>482.2</v>
      </c>
      <c r="H691" s="45">
        <v>2.2</v>
      </c>
      <c r="I691" s="45"/>
      <c r="J691" s="45"/>
      <c r="K691" s="45"/>
      <c r="L691" s="20">
        <v>16.4</v>
      </c>
      <c r="M691" s="48">
        <v>5.9</v>
      </c>
      <c r="N691" s="20"/>
      <c r="O691" s="20"/>
      <c r="P691" s="20"/>
      <c r="Q691" s="20"/>
      <c r="R691" s="44">
        <f t="shared" si="304"/>
        <v>30860.500000000004</v>
      </c>
      <c r="S691" s="20"/>
      <c r="T691" s="48">
        <f t="shared" si="305"/>
        <v>30860.500000000004</v>
      </c>
      <c r="U691" s="20"/>
      <c r="V691" s="48">
        <f t="shared" si="306"/>
        <v>30860.500000000004</v>
      </c>
      <c r="W691" s="20">
        <f>V691/$S$3*100</f>
        <v>9.003461871277674</v>
      </c>
    </row>
    <row r="692" spans="2:23" ht="15" customHeight="1">
      <c r="B692" s="13" t="s">
        <v>69</v>
      </c>
      <c r="C692" s="44">
        <v>11932.2</v>
      </c>
      <c r="D692" s="44">
        <v>2675.94</v>
      </c>
      <c r="E692" s="44">
        <v>22664.1</v>
      </c>
      <c r="F692" s="44">
        <v>985.9</v>
      </c>
      <c r="G692" s="44">
        <v>570.6</v>
      </c>
      <c r="H692" s="44">
        <v>1.6</v>
      </c>
      <c r="I692" s="44"/>
      <c r="J692" s="44"/>
      <c r="K692" s="44"/>
      <c r="L692" s="48">
        <v>20.1</v>
      </c>
      <c r="M692" s="48"/>
      <c r="N692" s="48"/>
      <c r="O692" s="48"/>
      <c r="P692" s="48"/>
      <c r="Q692" s="48"/>
      <c r="R692" s="44">
        <f t="shared" si="304"/>
        <v>38850.439999999995</v>
      </c>
      <c r="S692" s="48"/>
      <c r="T692" s="48">
        <f t="shared" si="305"/>
        <v>38850.439999999995</v>
      </c>
      <c r="U692" s="48"/>
      <c r="V692" s="48">
        <f t="shared" si="306"/>
        <v>38850.439999999995</v>
      </c>
      <c r="W692" s="45">
        <f>V692/$S$4*100</f>
        <v>9.126439335941013</v>
      </c>
    </row>
    <row r="693" spans="1:23" ht="15" customHeight="1">
      <c r="A693" s="71"/>
      <c r="B693" s="13" t="s">
        <v>75</v>
      </c>
      <c r="C693" s="44">
        <v>16085.1</v>
      </c>
      <c r="D693" s="44">
        <v>3262.8</v>
      </c>
      <c r="E693" s="44">
        <v>33187.2</v>
      </c>
      <c r="F693" s="44">
        <v>924.7</v>
      </c>
      <c r="G693" s="44">
        <v>765.730866</v>
      </c>
      <c r="H693" s="44">
        <v>0</v>
      </c>
      <c r="I693" s="44"/>
      <c r="J693" s="44"/>
      <c r="K693" s="44"/>
      <c r="L693" s="48">
        <v>42.1</v>
      </c>
      <c r="M693" s="48"/>
      <c r="N693" s="48"/>
      <c r="O693" s="48"/>
      <c r="P693" s="48"/>
      <c r="Q693" s="48"/>
      <c r="R693" s="44">
        <f t="shared" si="304"/>
        <v>54267.63086599999</v>
      </c>
      <c r="S693" s="48">
        <v>-107.2</v>
      </c>
      <c r="T693" s="48">
        <f t="shared" si="305"/>
        <v>54160.430865999995</v>
      </c>
      <c r="U693" s="48"/>
      <c r="V693" s="48">
        <f t="shared" si="306"/>
        <v>54160.430865999995</v>
      </c>
      <c r="W693" s="45">
        <f>V693/$S$5*100</f>
        <v>10.03278242372756</v>
      </c>
    </row>
    <row r="694" spans="1:23" ht="15" customHeight="1">
      <c r="A694" s="71"/>
      <c r="B694" s="13" t="s">
        <v>82</v>
      </c>
      <c r="C694" s="44">
        <v>18082.641816</v>
      </c>
      <c r="D694" s="44">
        <v>3107.9611690000006</v>
      </c>
      <c r="E694" s="44">
        <v>39851.548085</v>
      </c>
      <c r="F694" s="44">
        <v>1936.151482</v>
      </c>
      <c r="G694" s="44">
        <v>923.126597</v>
      </c>
      <c r="H694" s="44"/>
      <c r="I694" s="44"/>
      <c r="J694" s="44"/>
      <c r="K694" s="44"/>
      <c r="L694" s="48">
        <v>56.186172</v>
      </c>
      <c r="M694" s="48"/>
      <c r="N694" s="48"/>
      <c r="O694" s="48"/>
      <c r="P694" s="48"/>
      <c r="Q694" s="48"/>
      <c r="R694" s="44">
        <f t="shared" si="304"/>
        <v>63957.61532100001</v>
      </c>
      <c r="S694" s="48"/>
      <c r="T694" s="48">
        <f t="shared" si="305"/>
        <v>63957.61532100001</v>
      </c>
      <c r="U694" s="48"/>
      <c r="V694" s="48">
        <f t="shared" si="306"/>
        <v>63957.61532100001</v>
      </c>
      <c r="W694" s="45">
        <f>V694/$S$6*100</f>
        <v>12.04714446432285</v>
      </c>
    </row>
    <row r="695" spans="1:23" ht="15" customHeight="1">
      <c r="A695" s="71"/>
      <c r="B695" s="13" t="s">
        <v>84</v>
      </c>
      <c r="C695" s="44">
        <v>19283.652098</v>
      </c>
      <c r="D695" s="44">
        <v>3536.4418109999997</v>
      </c>
      <c r="E695" s="44">
        <v>42107.291383</v>
      </c>
      <c r="F695" s="44">
        <v>2598.149936</v>
      </c>
      <c r="G695" s="44">
        <v>1037.820699</v>
      </c>
      <c r="H695" s="44"/>
      <c r="I695" s="44"/>
      <c r="J695" s="44"/>
      <c r="K695" s="44"/>
      <c r="L695" s="48">
        <v>49.000211</v>
      </c>
      <c r="M695" s="48">
        <v>0.36</v>
      </c>
      <c r="N695" s="48"/>
      <c r="O695" s="48"/>
      <c r="P695" s="48"/>
      <c r="Q695" s="48"/>
      <c r="R695" s="44">
        <f t="shared" si="304"/>
        <v>68612.71613800002</v>
      </c>
      <c r="S695" s="48"/>
      <c r="T695" s="48">
        <f t="shared" si="305"/>
        <v>68612.71613800002</v>
      </c>
      <c r="U695" s="48"/>
      <c r="V695" s="48">
        <f t="shared" si="306"/>
        <v>68612.71613800002</v>
      </c>
      <c r="W695" s="45">
        <f>V695/$S$7*100</f>
        <v>12.698150418174759</v>
      </c>
    </row>
    <row r="696" spans="1:23" ht="15" customHeight="1">
      <c r="A696" s="71"/>
      <c r="B696" s="13" t="s">
        <v>85</v>
      </c>
      <c r="C696" s="44">
        <v>15007.705768</v>
      </c>
      <c r="D696" s="44">
        <v>2984.893972</v>
      </c>
      <c r="E696" s="44">
        <v>47470.862975</v>
      </c>
      <c r="F696" s="44">
        <v>1453.312796</v>
      </c>
      <c r="G696" s="44">
        <v>1035.365546</v>
      </c>
      <c r="H696" s="44"/>
      <c r="I696" s="44"/>
      <c r="J696" s="44"/>
      <c r="K696" s="44"/>
      <c r="L696" s="48">
        <v>55.34</v>
      </c>
      <c r="M696" s="48"/>
      <c r="N696" s="48"/>
      <c r="O696" s="48"/>
      <c r="P696" s="48"/>
      <c r="Q696" s="48"/>
      <c r="R696" s="44">
        <f t="shared" si="304"/>
        <v>68007.481057</v>
      </c>
      <c r="S696" s="48"/>
      <c r="T696" s="48">
        <f t="shared" si="305"/>
        <v>68007.481057</v>
      </c>
      <c r="U696" s="48"/>
      <c r="V696" s="48">
        <f t="shared" si="306"/>
        <v>68007.481057</v>
      </c>
      <c r="W696" s="45">
        <f>V696/$S$8*100</f>
        <v>11.581590406082526</v>
      </c>
    </row>
    <row r="697" spans="1:23" ht="15" customHeight="1">
      <c r="A697" s="71"/>
      <c r="B697" s="109" t="s">
        <v>89</v>
      </c>
      <c r="C697" s="44">
        <v>13644.993457</v>
      </c>
      <c r="D697" s="44">
        <v>3074.2253570000003</v>
      </c>
      <c r="E697" s="44">
        <v>48051.2</v>
      </c>
      <c r="F697" s="44">
        <v>1054.3</v>
      </c>
      <c r="G697" s="44">
        <v>1127.46</v>
      </c>
      <c r="H697" s="44"/>
      <c r="I697" s="44"/>
      <c r="J697" s="44"/>
      <c r="K697" s="44"/>
      <c r="L697" s="48">
        <v>96.35</v>
      </c>
      <c r="M697" s="48"/>
      <c r="N697" s="48"/>
      <c r="O697" s="48"/>
      <c r="P697" s="48"/>
      <c r="Q697" s="48"/>
      <c r="R697" s="44">
        <f t="shared" si="304"/>
        <v>67048.528814</v>
      </c>
      <c r="S697" s="48"/>
      <c r="T697" s="48">
        <f t="shared" si="305"/>
        <v>67048.528814</v>
      </c>
      <c r="U697" s="48"/>
      <c r="V697" s="48">
        <f t="shared" si="306"/>
        <v>67048.528814</v>
      </c>
      <c r="W697" s="45">
        <f>V697/$S$9*100</f>
        <v>10.79219487703147</v>
      </c>
    </row>
    <row r="698" spans="1:23" ht="15" customHeight="1">
      <c r="A698" s="71"/>
      <c r="B698" s="109" t="s">
        <v>91</v>
      </c>
      <c r="C698" s="44">
        <v>13368.916784</v>
      </c>
      <c r="D698" s="44">
        <v>3262.704737</v>
      </c>
      <c r="E698" s="44">
        <v>49377.386819</v>
      </c>
      <c r="F698" s="44">
        <v>1097.139045</v>
      </c>
      <c r="G698" s="44">
        <v>1219.378654</v>
      </c>
      <c r="H698" s="44"/>
      <c r="I698" s="44"/>
      <c r="J698" s="44"/>
      <c r="K698" s="44"/>
      <c r="L698" s="48">
        <v>62.985392</v>
      </c>
      <c r="M698" s="48"/>
      <c r="N698" s="48"/>
      <c r="O698" s="48"/>
      <c r="P698" s="48"/>
      <c r="Q698" s="48"/>
      <c r="R698" s="44">
        <f t="shared" si="304"/>
        <v>68388.511431</v>
      </c>
      <c r="S698" s="48"/>
      <c r="T698" s="48">
        <f t="shared" si="305"/>
        <v>68388.511431</v>
      </c>
      <c r="U698" s="48"/>
      <c r="V698" s="48">
        <f t="shared" si="306"/>
        <v>68388.511431</v>
      </c>
      <c r="W698" s="45">
        <f>V698/$S$10*100</f>
        <v>10.827770333385109</v>
      </c>
    </row>
    <row r="699" spans="1:23" ht="15" customHeight="1">
      <c r="A699" s="71"/>
      <c r="B699" s="109" t="s">
        <v>93</v>
      </c>
      <c r="C699" s="44">
        <v>13837.471219</v>
      </c>
      <c r="D699" s="44">
        <v>3373.075291</v>
      </c>
      <c r="E699" s="44">
        <v>51541.733586</v>
      </c>
      <c r="F699" s="44">
        <v>987.304067</v>
      </c>
      <c r="G699" s="44">
        <v>1381.291748</v>
      </c>
      <c r="H699" s="44"/>
      <c r="J699" s="44"/>
      <c r="K699" s="44"/>
      <c r="L699" s="44">
        <v>71.695872</v>
      </c>
      <c r="M699" s="48"/>
      <c r="N699" s="48"/>
      <c r="O699" s="48"/>
      <c r="P699" s="48"/>
      <c r="Q699" s="48"/>
      <c r="R699" s="44">
        <f t="shared" si="304"/>
        <v>71192.571783</v>
      </c>
      <c r="S699" s="48"/>
      <c r="T699" s="48">
        <f t="shared" si="305"/>
        <v>71192.571783</v>
      </c>
      <c r="U699" s="48"/>
      <c r="V699" s="48">
        <f t="shared" si="306"/>
        <v>71192.571783</v>
      </c>
      <c r="W699" s="45">
        <f>V699/$S$11*100</f>
        <v>10.643606469446373</v>
      </c>
    </row>
    <row r="700" spans="1:23" ht="15" customHeight="1">
      <c r="A700" s="71"/>
      <c r="B700" s="109" t="s">
        <v>95</v>
      </c>
      <c r="C700" s="44">
        <v>15505.169756</v>
      </c>
      <c r="D700" s="44">
        <v>3965.271277</v>
      </c>
      <c r="E700" s="44">
        <v>54160.404871</v>
      </c>
      <c r="F700" s="44">
        <v>769.538834</v>
      </c>
      <c r="G700" s="44">
        <v>1476.755343</v>
      </c>
      <c r="H700" s="44"/>
      <c r="J700" s="44"/>
      <c r="K700" s="44"/>
      <c r="L700" s="44">
        <v>84.82152</v>
      </c>
      <c r="M700" s="48"/>
      <c r="N700" s="48"/>
      <c r="O700" s="48"/>
      <c r="P700" s="48"/>
      <c r="Q700" s="48"/>
      <c r="R700" s="44">
        <f t="shared" si="304"/>
        <v>75961.961601</v>
      </c>
      <c r="S700" s="48"/>
      <c r="T700" s="48">
        <f t="shared" si="305"/>
        <v>75961.961601</v>
      </c>
      <c r="U700" s="48"/>
      <c r="V700" s="48">
        <f t="shared" si="306"/>
        <v>75961.961601</v>
      </c>
      <c r="W700" s="45">
        <f>V700/$S$12*100</f>
        <v>10.660675585465928</v>
      </c>
    </row>
    <row r="701" spans="1:23" ht="15" customHeight="1">
      <c r="A701" s="71"/>
      <c r="B701" s="109" t="s">
        <v>101</v>
      </c>
      <c r="C701" s="44">
        <v>23187.007</v>
      </c>
      <c r="D701" s="44">
        <v>4605.926421</v>
      </c>
      <c r="E701" s="44">
        <v>51625.373799</v>
      </c>
      <c r="F701" s="44">
        <v>652.323</v>
      </c>
      <c r="G701" s="44">
        <v>1647.498054</v>
      </c>
      <c r="H701" s="44"/>
      <c r="J701" s="44"/>
      <c r="K701" s="44"/>
      <c r="L701" s="44">
        <v>100.10065300000001</v>
      </c>
      <c r="M701" s="48"/>
      <c r="N701" s="48"/>
      <c r="O701" s="48"/>
      <c r="P701" s="48"/>
      <c r="Q701" s="48"/>
      <c r="R701" s="44">
        <f t="shared" si="304"/>
        <v>81818.228927</v>
      </c>
      <c r="S701" s="48"/>
      <c r="T701" s="48">
        <f t="shared" si="305"/>
        <v>81818.228927</v>
      </c>
      <c r="U701" s="48"/>
      <c r="V701" s="48">
        <f t="shared" si="306"/>
        <v>81818.228927</v>
      </c>
      <c r="W701" s="45">
        <f>V701/$S$13*100</f>
        <v>10.878399796494266</v>
      </c>
    </row>
    <row r="702" spans="1:23" ht="15" customHeight="1">
      <c r="A702" s="71"/>
      <c r="B702" s="109" t="s">
        <v>106</v>
      </c>
      <c r="C702" s="44">
        <v>27763.038974</v>
      </c>
      <c r="D702" s="44">
        <v>4973.628981000001</v>
      </c>
      <c r="E702" s="44">
        <v>57095.878</v>
      </c>
      <c r="F702" s="44">
        <v>646.003</v>
      </c>
      <c r="G702" s="44">
        <v>1975.563</v>
      </c>
      <c r="H702" s="44"/>
      <c r="J702" s="44"/>
      <c r="K702" s="44"/>
      <c r="L702" s="44">
        <v>116.759</v>
      </c>
      <c r="M702" s="48"/>
      <c r="N702" s="48"/>
      <c r="O702" s="48"/>
      <c r="P702" s="48"/>
      <c r="Q702" s="48"/>
      <c r="R702" s="44">
        <f t="shared" si="304"/>
        <v>92570.87095499999</v>
      </c>
      <c r="S702" s="48"/>
      <c r="T702" s="48">
        <f t="shared" si="305"/>
        <v>92570.87095499999</v>
      </c>
      <c r="U702" s="48"/>
      <c r="V702" s="48">
        <f t="shared" si="306"/>
        <v>92570.87095499999</v>
      </c>
      <c r="W702" s="87">
        <f>V702/$S$14*100</f>
        <v>10.86997763849286</v>
      </c>
    </row>
    <row r="703" spans="1:23" ht="15" customHeight="1">
      <c r="A703" s="71"/>
      <c r="B703" s="109" t="s">
        <v>135</v>
      </c>
      <c r="C703" s="44">
        <v>29874.588</v>
      </c>
      <c r="D703" s="44">
        <v>6413.072531</v>
      </c>
      <c r="E703" s="44">
        <v>62884.766751</v>
      </c>
      <c r="F703" s="44">
        <v>608.218469</v>
      </c>
      <c r="G703" s="44">
        <v>1489.436165</v>
      </c>
      <c r="H703" s="44"/>
      <c r="J703" s="44"/>
      <c r="K703" s="44"/>
      <c r="L703" s="44">
        <v>94.16305200000001</v>
      </c>
      <c r="M703" s="48"/>
      <c r="N703" s="48"/>
      <c r="O703" s="48"/>
      <c r="P703" s="48"/>
      <c r="Q703" s="48"/>
      <c r="R703" s="44">
        <f>SUM(C703:O703)</f>
        <v>101364.24496800001</v>
      </c>
      <c r="S703" s="48"/>
      <c r="T703" s="48">
        <f>R703+S703</f>
        <v>101364.24496800001</v>
      </c>
      <c r="U703" s="48"/>
      <c r="V703" s="48">
        <f>T703+U703</f>
        <v>101364.24496800001</v>
      </c>
      <c r="W703" s="87">
        <f>V703/$S$15*100</f>
        <v>10.569139880295115</v>
      </c>
    </row>
    <row r="704" spans="1:23" ht="15" customHeight="1">
      <c r="A704" s="71"/>
      <c r="B704" s="109" t="s">
        <v>143</v>
      </c>
      <c r="C704" s="44">
        <v>37509.693421</v>
      </c>
      <c r="D704" s="44">
        <v>3685.363643</v>
      </c>
      <c r="E704" s="44">
        <v>70074.140078</v>
      </c>
      <c r="F704" s="44">
        <v>591.318354</v>
      </c>
      <c r="G704" s="44">
        <v>2749.743345</v>
      </c>
      <c r="H704" s="44"/>
      <c r="J704" s="44"/>
      <c r="K704" s="44"/>
      <c r="L704" s="44">
        <v>128.851174</v>
      </c>
      <c r="M704" s="48"/>
      <c r="N704" s="48"/>
      <c r="O704" s="48"/>
      <c r="P704" s="48"/>
      <c r="Q704" s="48"/>
      <c r="R704" s="44">
        <f>SUM(C704:O704)</f>
        <v>114739.11001499998</v>
      </c>
      <c r="S704" s="48"/>
      <c r="T704" s="48">
        <f>R704+S704</f>
        <v>114739.11001499998</v>
      </c>
      <c r="U704" s="48"/>
      <c r="V704" s="48">
        <f>T704+U704</f>
        <v>114739.11001499998</v>
      </c>
      <c r="W704" s="87">
        <f>V704/$S$16*100</f>
        <v>10.785833093625403</v>
      </c>
    </row>
    <row r="705" spans="1:23" ht="15" customHeight="1">
      <c r="A705" s="71"/>
      <c r="B705" s="109" t="s">
        <v>150</v>
      </c>
      <c r="C705" s="44">
        <v>42104.409728</v>
      </c>
      <c r="D705" s="44">
        <v>3830.344253</v>
      </c>
      <c r="E705" s="44">
        <v>81433.780022</v>
      </c>
      <c r="F705" s="44">
        <v>7464.866762</v>
      </c>
      <c r="G705" s="44">
        <v>3605.765621</v>
      </c>
      <c r="H705" s="44"/>
      <c r="J705" s="44"/>
      <c r="K705" s="44"/>
      <c r="L705" s="44">
        <v>113.69731</v>
      </c>
      <c r="M705" s="48"/>
      <c r="N705" s="48"/>
      <c r="O705" s="48"/>
      <c r="P705" s="48"/>
      <c r="Q705" s="48"/>
      <c r="R705" s="44">
        <f>SUM(C705:O705)</f>
        <v>138552.863696</v>
      </c>
      <c r="S705" s="48"/>
      <c r="T705" s="48">
        <f>R705+S705</f>
        <v>138552.863696</v>
      </c>
      <c r="U705" s="48"/>
      <c r="V705" s="48">
        <f>T705+U705</f>
        <v>138552.863696</v>
      </c>
      <c r="W705" s="87">
        <f>V705/$S$17*100</f>
        <v>12.98794491425368</v>
      </c>
    </row>
    <row r="706" spans="1:23" ht="15" customHeight="1">
      <c r="A706" s="71"/>
      <c r="B706" s="109" t="s">
        <v>159</v>
      </c>
      <c r="C706" s="44">
        <v>46587.887977</v>
      </c>
      <c r="D706" s="44">
        <v>4381.1274410000005</v>
      </c>
      <c r="E706" s="44">
        <v>89722.87266</v>
      </c>
      <c r="F706" s="44">
        <v>2622.506573</v>
      </c>
      <c r="G706" s="44">
        <v>3799.951802</v>
      </c>
      <c r="H706" s="44"/>
      <c r="J706" s="44"/>
      <c r="K706" s="44"/>
      <c r="L706" s="44">
        <v>133.696687</v>
      </c>
      <c r="M706" s="48"/>
      <c r="N706" s="48"/>
      <c r="O706" s="48"/>
      <c r="P706" s="48"/>
      <c r="Q706" s="48"/>
      <c r="R706" s="44">
        <f>SUM(C706:O706)</f>
        <v>147248.04313999997</v>
      </c>
      <c r="S706" s="48"/>
      <c r="T706" s="48">
        <f>R706+S706</f>
        <v>147248.04313999997</v>
      </c>
      <c r="U706" s="48"/>
      <c r="V706" s="48">
        <f>T706+U706</f>
        <v>147248.04313999997</v>
      </c>
      <c r="W706" s="87">
        <f>V706/$S$18*100</f>
        <v>12.383256768328176</v>
      </c>
    </row>
    <row r="707" spans="1:23" ht="15" customHeight="1">
      <c r="A707" s="71"/>
      <c r="B707" s="13" t="s">
        <v>164</v>
      </c>
      <c r="C707" s="44">
        <v>63093.473717</v>
      </c>
      <c r="D707" s="44">
        <v>5471.402205</v>
      </c>
      <c r="E707" s="44">
        <v>98206.766198</v>
      </c>
      <c r="F707" s="44">
        <v>1462.25186</v>
      </c>
      <c r="G707" s="44">
        <v>5899.707885</v>
      </c>
      <c r="H707" s="44"/>
      <c r="J707" s="44"/>
      <c r="K707" s="44"/>
      <c r="L707" s="44">
        <v>167.91641800000002</v>
      </c>
      <c r="M707" s="48"/>
      <c r="N707" s="48"/>
      <c r="O707" s="48"/>
      <c r="P707" s="48"/>
      <c r="Q707" s="48"/>
      <c r="R707" s="44">
        <f>SUM(C707:O707)</f>
        <v>174301.518283</v>
      </c>
      <c r="S707" s="48"/>
      <c r="T707" s="48">
        <f>R707+S707</f>
        <v>174301.518283</v>
      </c>
      <c r="U707" s="48"/>
      <c r="V707" s="48">
        <f>T707+U707</f>
        <v>174301.518283</v>
      </c>
      <c r="W707" s="87">
        <f>V707/$S$19*100</f>
        <v>12.363704698500246</v>
      </c>
    </row>
    <row r="708" spans="1:23" ht="15" customHeight="1">
      <c r="A708" s="71"/>
      <c r="B708" s="107"/>
      <c r="C708" s="44"/>
      <c r="D708" s="44"/>
      <c r="E708" s="44"/>
      <c r="F708" s="44"/>
      <c r="G708" s="44"/>
      <c r="H708" s="44"/>
      <c r="I708" s="44"/>
      <c r="J708" s="44"/>
      <c r="K708" s="44"/>
      <c r="L708" s="48"/>
      <c r="M708" s="48"/>
      <c r="N708" s="48"/>
      <c r="O708" s="48"/>
      <c r="P708" s="48"/>
      <c r="Q708" s="48"/>
      <c r="R708" s="44"/>
      <c r="S708" s="48"/>
      <c r="T708" s="48"/>
      <c r="U708" s="48"/>
      <c r="V708" s="48"/>
      <c r="W708" s="51"/>
    </row>
    <row r="709" spans="1:23" ht="57" customHeight="1">
      <c r="A709" s="79" t="s">
        <v>173</v>
      </c>
      <c r="B709" s="109" t="s">
        <v>93</v>
      </c>
      <c r="C709" s="44">
        <v>31.942325</v>
      </c>
      <c r="D709" s="44"/>
      <c r="E709" s="44"/>
      <c r="F709" s="44"/>
      <c r="G709" s="44"/>
      <c r="H709" s="44"/>
      <c r="J709" s="44"/>
      <c r="K709" s="44"/>
      <c r="L709" s="44"/>
      <c r="M709" s="48"/>
      <c r="N709" s="48"/>
      <c r="O709" s="48"/>
      <c r="P709" s="48"/>
      <c r="Q709" s="48"/>
      <c r="R709" s="44">
        <f aca="true" t="shared" si="307" ref="R709:R715">SUM(C709:O709)</f>
        <v>31.942325</v>
      </c>
      <c r="S709" s="48"/>
      <c r="T709" s="48">
        <f aca="true" t="shared" si="308" ref="T709:T714">R709+S709</f>
        <v>31.942325</v>
      </c>
      <c r="U709" s="48"/>
      <c r="V709" s="48">
        <f aca="true" t="shared" si="309" ref="V709:V714">T709+U709</f>
        <v>31.942325</v>
      </c>
      <c r="W709" s="45">
        <f>V709/$S$11*100</f>
        <v>0.004775519812031042</v>
      </c>
    </row>
    <row r="710" spans="1:23" ht="15" customHeight="1">
      <c r="A710" s="80"/>
      <c r="B710" s="109" t="s">
        <v>95</v>
      </c>
      <c r="C710" s="44">
        <v>495.400274</v>
      </c>
      <c r="D710" s="44">
        <v>0.111966</v>
      </c>
      <c r="E710" s="44"/>
      <c r="F710" s="44"/>
      <c r="G710" s="44"/>
      <c r="H710" s="44"/>
      <c r="J710" s="44"/>
      <c r="K710" s="44"/>
      <c r="L710" s="44">
        <v>0.081585</v>
      </c>
      <c r="M710" s="48">
        <v>0.150963</v>
      </c>
      <c r="N710" s="48"/>
      <c r="O710" s="48"/>
      <c r="P710" s="48"/>
      <c r="Q710" s="48"/>
      <c r="R710" s="44">
        <f t="shared" si="307"/>
        <v>495.744788</v>
      </c>
      <c r="S710" s="48"/>
      <c r="T710" s="48">
        <f t="shared" si="308"/>
        <v>495.744788</v>
      </c>
      <c r="U710" s="48"/>
      <c r="V710" s="48">
        <f t="shared" si="309"/>
        <v>495.744788</v>
      </c>
      <c r="W710" s="45">
        <f>V710/$S$12*100</f>
        <v>0.06957395842163203</v>
      </c>
    </row>
    <row r="711" spans="1:23" ht="15" customHeight="1">
      <c r="A711" s="80"/>
      <c r="B711" s="109" t="s">
        <v>101</v>
      </c>
      <c r="C711" s="44">
        <v>7543.665</v>
      </c>
      <c r="D711" s="44">
        <v>219.38199999999998</v>
      </c>
      <c r="E711" s="44"/>
      <c r="F711" s="44">
        <v>0.023</v>
      </c>
      <c r="G711" s="44"/>
      <c r="H711" s="44"/>
      <c r="J711" s="44"/>
      <c r="K711" s="44"/>
      <c r="L711" s="44">
        <v>507.6896370000004</v>
      </c>
      <c r="M711" s="48">
        <v>26.33875099999932</v>
      </c>
      <c r="N711" s="48"/>
      <c r="O711" s="48"/>
      <c r="P711" s="48"/>
      <c r="Q711" s="48"/>
      <c r="R711" s="44">
        <f t="shared" si="307"/>
        <v>8297.098387999999</v>
      </c>
      <c r="S711" s="48">
        <v>-1958.3275469999999</v>
      </c>
      <c r="T711" s="48">
        <f t="shared" si="308"/>
        <v>6338.770840999999</v>
      </c>
      <c r="U711" s="48"/>
      <c r="V711" s="48">
        <f t="shared" si="309"/>
        <v>6338.770840999999</v>
      </c>
      <c r="W711" s="45">
        <f>V711/$S$13*100</f>
        <v>0.8427912010694087</v>
      </c>
    </row>
    <row r="712" spans="1:23" ht="15" customHeight="1">
      <c r="A712" s="80"/>
      <c r="B712" s="109" t="s">
        <v>106</v>
      </c>
      <c r="C712" s="44">
        <v>19431.373679</v>
      </c>
      <c r="D712" s="44">
        <v>1171.978589</v>
      </c>
      <c r="E712" s="44">
        <v>0</v>
      </c>
      <c r="F712" s="44">
        <v>0.005</v>
      </c>
      <c r="G712" s="44"/>
      <c r="H712" s="44"/>
      <c r="J712" s="44"/>
      <c r="K712" s="44"/>
      <c r="L712" s="44">
        <v>1325.2030000000004</v>
      </c>
      <c r="M712" s="48">
        <v>66.138619</v>
      </c>
      <c r="N712" s="48"/>
      <c r="O712" s="48"/>
      <c r="P712" s="48"/>
      <c r="Q712" s="48"/>
      <c r="R712" s="44">
        <f t="shared" si="307"/>
        <v>21994.698887000002</v>
      </c>
      <c r="S712" s="48">
        <v>-3234.434</v>
      </c>
      <c r="T712" s="48">
        <f t="shared" si="308"/>
        <v>18760.264887</v>
      </c>
      <c r="U712" s="48"/>
      <c r="V712" s="48">
        <f t="shared" si="309"/>
        <v>18760.264887</v>
      </c>
      <c r="W712" s="87">
        <f>V712/$S$14*100</f>
        <v>2.2028923106170515</v>
      </c>
    </row>
    <row r="713" spans="1:23" ht="15" customHeight="1">
      <c r="A713" s="80"/>
      <c r="B713" s="109" t="s">
        <v>135</v>
      </c>
      <c r="C713" s="44">
        <v>24294.39</v>
      </c>
      <c r="D713" s="44">
        <v>2445.839488</v>
      </c>
      <c r="E713" s="44">
        <v>0</v>
      </c>
      <c r="F713" s="44">
        <v>70.256894</v>
      </c>
      <c r="G713" s="44">
        <v>0</v>
      </c>
      <c r="H713" s="44"/>
      <c r="J713" s="44"/>
      <c r="K713" s="44"/>
      <c r="L713" s="44">
        <v>1979.4989540000006</v>
      </c>
      <c r="M713" s="44">
        <v>106.39584500000001</v>
      </c>
      <c r="N713" s="48"/>
      <c r="O713" s="48"/>
      <c r="P713" s="48"/>
      <c r="Q713" s="48"/>
      <c r="R713" s="44">
        <f t="shared" si="307"/>
        <v>28896.381180999997</v>
      </c>
      <c r="S713" s="48">
        <v>-3949.509888000001</v>
      </c>
      <c r="T713" s="48">
        <f t="shared" si="308"/>
        <v>24946.871292999997</v>
      </c>
      <c r="U713" s="48"/>
      <c r="V713" s="48">
        <f t="shared" si="309"/>
        <v>24946.871292999997</v>
      </c>
      <c r="W713" s="87">
        <f>V713/$S$15*100</f>
        <v>2.601183211641082</v>
      </c>
    </row>
    <row r="714" spans="1:23" ht="15" customHeight="1">
      <c r="A714" s="80"/>
      <c r="B714" s="109" t="s">
        <v>143</v>
      </c>
      <c r="C714" s="44">
        <v>23814.222688</v>
      </c>
      <c r="D714" s="44">
        <v>4704.084096</v>
      </c>
      <c r="E714" s="44">
        <v>0.02625</v>
      </c>
      <c r="F714" s="44">
        <v>816.373209</v>
      </c>
      <c r="G714" s="44">
        <v>0.024719</v>
      </c>
      <c r="H714" s="44"/>
      <c r="J714" s="44"/>
      <c r="K714" s="44"/>
      <c r="L714" s="44">
        <v>2021.9453990000002</v>
      </c>
      <c r="M714" s="44">
        <v>138.59995899999998</v>
      </c>
      <c r="N714" s="48"/>
      <c r="O714" s="48"/>
      <c r="P714" s="48"/>
      <c r="Q714" s="48"/>
      <c r="R714" s="44">
        <f t="shared" si="307"/>
        <v>31495.27632</v>
      </c>
      <c r="S714" s="48">
        <v>-3922.517952</v>
      </c>
      <c r="T714" s="48">
        <f t="shared" si="308"/>
        <v>27572.758368000003</v>
      </c>
      <c r="U714" s="48"/>
      <c r="V714" s="48">
        <f t="shared" si="309"/>
        <v>27572.758368000003</v>
      </c>
      <c r="W714" s="87">
        <f>V714/$S$16*100</f>
        <v>2.5919250171038657</v>
      </c>
    </row>
    <row r="715" spans="1:23" ht="15" customHeight="1">
      <c r="A715" s="80"/>
      <c r="B715" s="109" t="s">
        <v>150</v>
      </c>
      <c r="C715" s="44">
        <v>30005.321266</v>
      </c>
      <c r="D715" s="44">
        <v>7743.819725</v>
      </c>
      <c r="E715" s="44">
        <v>0.466126</v>
      </c>
      <c r="F715" s="44">
        <v>833.864792</v>
      </c>
      <c r="G715" s="44">
        <v>0.875245</v>
      </c>
      <c r="H715" s="44"/>
      <c r="J715" s="44"/>
      <c r="K715" s="44"/>
      <c r="L715" s="44">
        <v>2665.223972999999</v>
      </c>
      <c r="M715" s="44">
        <v>393.980994</v>
      </c>
      <c r="N715" s="48"/>
      <c r="O715" s="48"/>
      <c r="P715" s="48"/>
      <c r="Q715" s="48"/>
      <c r="R715" s="44">
        <f t="shared" si="307"/>
        <v>41643.552121</v>
      </c>
      <c r="S715" s="48">
        <v>-6878.838177000001</v>
      </c>
      <c r="T715" s="48">
        <f>R715+S715</f>
        <v>34764.713944</v>
      </c>
      <c r="U715" s="48"/>
      <c r="V715" s="48">
        <f>T715+U715</f>
        <v>34764.713944</v>
      </c>
      <c r="W715" s="87">
        <f>V715/$S$17*100</f>
        <v>3.258844152475603</v>
      </c>
    </row>
    <row r="716" spans="1:23" ht="15" customHeight="1">
      <c r="A716" s="80"/>
      <c r="B716" s="109" t="s">
        <v>159</v>
      </c>
      <c r="C716" s="44">
        <v>34935.166457</v>
      </c>
      <c r="D716" s="44">
        <v>10247.681749000001</v>
      </c>
      <c r="E716" s="44">
        <v>1.194061</v>
      </c>
      <c r="F716" s="44">
        <v>561.550438</v>
      </c>
      <c r="G716" s="44">
        <v>1.295148</v>
      </c>
      <c r="H716" s="44"/>
      <c r="J716" s="44"/>
      <c r="K716" s="44"/>
      <c r="L716" s="44">
        <v>3367.9316670000007</v>
      </c>
      <c r="M716" s="44">
        <v>470.895807</v>
      </c>
      <c r="N716" s="48"/>
      <c r="O716" s="48"/>
      <c r="P716" s="48"/>
      <c r="Q716" s="48"/>
      <c r="R716" s="44">
        <f>SUM(C716:O716)</f>
        <v>49585.715327000005</v>
      </c>
      <c r="S716" s="48">
        <v>-8245.001145000002</v>
      </c>
      <c r="T716" s="48">
        <f>R716+S716</f>
        <v>41340.714182</v>
      </c>
      <c r="U716" s="48"/>
      <c r="V716" s="48">
        <f>T716+U716</f>
        <v>41340.714182</v>
      </c>
      <c r="W716" s="87">
        <f>V716/$S$18*100</f>
        <v>3.4766688085290114</v>
      </c>
    </row>
    <row r="717" spans="1:23" ht="15" customHeight="1">
      <c r="A717" s="80"/>
      <c r="B717" s="13" t="s">
        <v>164</v>
      </c>
      <c r="C717" s="44">
        <v>43059.690355</v>
      </c>
      <c r="D717" s="44">
        <v>13132.953967000001</v>
      </c>
      <c r="E717" s="44">
        <v>0.57359</v>
      </c>
      <c r="F717" s="44">
        <v>408.061529</v>
      </c>
      <c r="G717" s="44">
        <v>2.218041</v>
      </c>
      <c r="H717" s="44"/>
      <c r="J717" s="44"/>
      <c r="K717" s="44"/>
      <c r="L717" s="44">
        <v>3353.2671</v>
      </c>
      <c r="M717" s="44">
        <v>486.823539</v>
      </c>
      <c r="N717" s="48"/>
      <c r="O717" s="48"/>
      <c r="P717" s="48"/>
      <c r="Q717" s="48"/>
      <c r="R717" s="44">
        <f>SUM(C717:O717)</f>
        <v>60443.58812099999</v>
      </c>
      <c r="S717" s="48">
        <v>-10982.21405</v>
      </c>
      <c r="T717" s="48">
        <f>R717+S717</f>
        <v>49461.37407099999</v>
      </c>
      <c r="U717" s="48"/>
      <c r="V717" s="48">
        <f>T717+U717</f>
        <v>49461.37407099999</v>
      </c>
      <c r="W717" s="87">
        <f>V717/$S$19*100</f>
        <v>3.5084365817342635</v>
      </c>
    </row>
    <row r="718" spans="1:23" ht="15" customHeight="1">
      <c r="A718" s="80"/>
      <c r="B718" s="109"/>
      <c r="C718" s="44"/>
      <c r="D718" s="44"/>
      <c r="E718" s="44"/>
      <c r="F718" s="44"/>
      <c r="G718" s="44"/>
      <c r="H718" s="44"/>
      <c r="J718" s="44"/>
      <c r="K718" s="44"/>
      <c r="L718" s="44"/>
      <c r="M718" s="48"/>
      <c r="N718" s="48"/>
      <c r="O718" s="48"/>
      <c r="P718" s="48"/>
      <c r="Q718" s="48"/>
      <c r="R718" s="44"/>
      <c r="S718" s="48"/>
      <c r="T718" s="48"/>
      <c r="U718" s="48"/>
      <c r="V718" s="48"/>
      <c r="W718" s="45"/>
    </row>
    <row r="719" spans="1:23" ht="15" customHeight="1">
      <c r="A719" s="78" t="s">
        <v>174</v>
      </c>
      <c r="B719" s="13" t="s">
        <v>17</v>
      </c>
      <c r="C719" s="44">
        <v>536.4028344</v>
      </c>
      <c r="D719" s="44">
        <v>134.017</v>
      </c>
      <c r="E719" s="44"/>
      <c r="F719" s="44"/>
      <c r="G719" s="44"/>
      <c r="H719" s="44"/>
      <c r="I719" s="44"/>
      <c r="J719" s="44"/>
      <c r="K719" s="44"/>
      <c r="L719" s="48"/>
      <c r="M719" s="48"/>
      <c r="N719" s="48"/>
      <c r="O719" s="48">
        <v>112.6</v>
      </c>
      <c r="P719" s="48"/>
      <c r="Q719" s="48"/>
      <c r="R719" s="44">
        <f aca="true" t="shared" si="310" ref="R719:R756">SUM(C719:O719)</f>
        <v>783.0198343999999</v>
      </c>
      <c r="S719" s="48"/>
      <c r="T719" s="48">
        <f aca="true" t="shared" si="311" ref="T719:T724">R719+S719</f>
        <v>783.0198343999999</v>
      </c>
      <c r="U719" s="48"/>
      <c r="V719" s="48">
        <f aca="true" t="shared" si="312" ref="V719:V724">T719+U719</f>
        <v>783.0198343999999</v>
      </c>
      <c r="W719" s="20">
        <f>V719/$S$1*100</f>
        <v>0.32000705975725036</v>
      </c>
    </row>
    <row r="720" spans="2:23" ht="15" customHeight="1">
      <c r="B720" s="13" t="s">
        <v>18</v>
      </c>
      <c r="C720" s="44">
        <v>643.2</v>
      </c>
      <c r="D720" s="44">
        <v>151.8</v>
      </c>
      <c r="E720" s="44"/>
      <c r="F720" s="44"/>
      <c r="G720" s="44"/>
      <c r="H720" s="44"/>
      <c r="I720" s="44"/>
      <c r="J720" s="44"/>
      <c r="K720" s="44"/>
      <c r="L720" s="48"/>
      <c r="M720" s="48"/>
      <c r="N720" s="48"/>
      <c r="O720" s="48">
        <v>246.4</v>
      </c>
      <c r="P720" s="48"/>
      <c r="Q720" s="48"/>
      <c r="R720" s="44">
        <f t="shared" si="310"/>
        <v>1041.4</v>
      </c>
      <c r="S720" s="48"/>
      <c r="T720" s="48">
        <f t="shared" si="311"/>
        <v>1041.4</v>
      </c>
      <c r="U720" s="48"/>
      <c r="V720" s="48">
        <f t="shared" si="312"/>
        <v>1041.4</v>
      </c>
      <c r="W720" s="20">
        <f>V720/$S$2*100</f>
        <v>0.36303182820723146</v>
      </c>
    </row>
    <row r="721" spans="1:23" ht="15" customHeight="1">
      <c r="A721" s="71"/>
      <c r="B721" s="13" t="s">
        <v>68</v>
      </c>
      <c r="C721" s="44">
        <v>927.4</v>
      </c>
      <c r="D721" s="44">
        <v>247.9</v>
      </c>
      <c r="E721" s="44"/>
      <c r="F721" s="44"/>
      <c r="G721" s="44"/>
      <c r="H721" s="44"/>
      <c r="I721" s="44"/>
      <c r="J721" s="44"/>
      <c r="K721" s="44">
        <v>0.2</v>
      </c>
      <c r="L721" s="48">
        <v>33.9</v>
      </c>
      <c r="M721" s="48"/>
      <c r="N721" s="48"/>
      <c r="O721" s="48">
        <v>1446.4</v>
      </c>
      <c r="P721" s="48"/>
      <c r="Q721" s="48"/>
      <c r="R721" s="44">
        <f t="shared" si="310"/>
        <v>2655.8</v>
      </c>
      <c r="S721" s="48"/>
      <c r="T721" s="48">
        <f t="shared" si="311"/>
        <v>2655.8</v>
      </c>
      <c r="U721" s="48"/>
      <c r="V721" s="48">
        <f t="shared" si="312"/>
        <v>2655.8</v>
      </c>
      <c r="W721" s="20">
        <f>V721/$S$3*100</f>
        <v>0.7748219904972131</v>
      </c>
    </row>
    <row r="722" spans="2:23" ht="15" customHeight="1">
      <c r="B722" s="13" t="s">
        <v>69</v>
      </c>
      <c r="C722" s="44">
        <v>1740.7</v>
      </c>
      <c r="D722" s="44">
        <v>341.74</v>
      </c>
      <c r="E722" s="44"/>
      <c r="F722" s="44">
        <v>1.4</v>
      </c>
      <c r="G722" s="44"/>
      <c r="H722" s="44"/>
      <c r="I722" s="44"/>
      <c r="J722" s="44"/>
      <c r="K722" s="44">
        <v>0.6</v>
      </c>
      <c r="L722" s="48">
        <v>123.2</v>
      </c>
      <c r="M722" s="48"/>
      <c r="N722" s="48"/>
      <c r="O722" s="48">
        <v>832.96</v>
      </c>
      <c r="P722" s="48"/>
      <c r="Q722" s="48"/>
      <c r="R722" s="44">
        <f t="shared" si="310"/>
        <v>3040.6</v>
      </c>
      <c r="S722" s="48"/>
      <c r="T722" s="48">
        <f t="shared" si="311"/>
        <v>3040.6</v>
      </c>
      <c r="U722" s="48"/>
      <c r="V722" s="48">
        <f t="shared" si="312"/>
        <v>3040.6</v>
      </c>
      <c r="W722" s="45">
        <f>V722/$S$4*100</f>
        <v>0.7142738008851959</v>
      </c>
    </row>
    <row r="723" spans="1:23" ht="15" customHeight="1">
      <c r="A723" s="71"/>
      <c r="B723" s="13" t="s">
        <v>75</v>
      </c>
      <c r="C723" s="44">
        <v>1600.6</v>
      </c>
      <c r="D723" s="44">
        <v>511.1</v>
      </c>
      <c r="E723" s="44"/>
      <c r="F723" s="44">
        <v>3.9</v>
      </c>
      <c r="G723" s="44"/>
      <c r="H723" s="44"/>
      <c r="I723" s="44"/>
      <c r="J723" s="44"/>
      <c r="K723" s="44">
        <v>0</v>
      </c>
      <c r="L723" s="48">
        <v>312.1</v>
      </c>
      <c r="M723" s="48">
        <v>1.1</v>
      </c>
      <c r="N723" s="48"/>
      <c r="O723" s="48">
        <v>3640.1</v>
      </c>
      <c r="P723" s="48"/>
      <c r="Q723" s="48"/>
      <c r="R723" s="44">
        <f t="shared" si="310"/>
        <v>6068.9</v>
      </c>
      <c r="S723" s="48">
        <v>-188.2</v>
      </c>
      <c r="T723" s="48">
        <f t="shared" si="311"/>
        <v>5880.7</v>
      </c>
      <c r="U723" s="48"/>
      <c r="V723" s="48">
        <f t="shared" si="312"/>
        <v>5880.7</v>
      </c>
      <c r="W723" s="45">
        <f>V723/$S$5*100</f>
        <v>1.089352183057551</v>
      </c>
    </row>
    <row r="724" spans="1:23" ht="15" customHeight="1">
      <c r="A724" s="71"/>
      <c r="B724" s="13" t="s">
        <v>82</v>
      </c>
      <c r="C724" s="44">
        <f>1433.450333</f>
        <v>1433.450333</v>
      </c>
      <c r="D724" s="44">
        <v>485.14986200000004</v>
      </c>
      <c r="E724" s="44">
        <v>0</v>
      </c>
      <c r="F724" s="44">
        <v>4.956257</v>
      </c>
      <c r="G724" s="44"/>
      <c r="H724" s="44"/>
      <c r="I724" s="44"/>
      <c r="J724" s="44"/>
      <c r="K724" s="44"/>
      <c r="L724" s="48">
        <v>319.669</v>
      </c>
      <c r="M724" s="48">
        <v>0.654</v>
      </c>
      <c r="N724" s="48"/>
      <c r="O724" s="48">
        <v>335.1</v>
      </c>
      <c r="P724" s="48"/>
      <c r="Q724" s="48"/>
      <c r="R724" s="44">
        <f t="shared" si="310"/>
        <v>2578.979452</v>
      </c>
      <c r="S724" s="48"/>
      <c r="T724" s="48">
        <f t="shared" si="311"/>
        <v>2578.979452</v>
      </c>
      <c r="U724" s="48"/>
      <c r="V724" s="48">
        <f t="shared" si="312"/>
        <v>2578.979452</v>
      </c>
      <c r="W724" s="45">
        <f>V724/$S$6*100</f>
        <v>0.48578011973755986</v>
      </c>
    </row>
    <row r="725" spans="1:23" ht="15" customHeight="1">
      <c r="A725" s="71"/>
      <c r="B725" s="13" t="s">
        <v>84</v>
      </c>
      <c r="C725" s="44">
        <v>1556.603057</v>
      </c>
      <c r="D725" s="44">
        <v>581.2819479999999</v>
      </c>
      <c r="E725" s="44">
        <v>0</v>
      </c>
      <c r="F725" s="44">
        <v>27.011617</v>
      </c>
      <c r="G725" s="44"/>
      <c r="H725" s="44"/>
      <c r="I725" s="44"/>
      <c r="J725" s="44"/>
      <c r="K725" s="44"/>
      <c r="L725" s="48">
        <v>339.205</v>
      </c>
      <c r="M725" s="48"/>
      <c r="N725" s="48"/>
      <c r="O725" s="48">
        <v>429.132</v>
      </c>
      <c r="P725" s="48"/>
      <c r="Q725" s="48"/>
      <c r="R725" s="44">
        <f t="shared" si="310"/>
        <v>2933.233622</v>
      </c>
      <c r="S725" s="48"/>
      <c r="T725" s="48">
        <f aca="true" t="shared" si="313" ref="T725:T730">R725+S725</f>
        <v>2933.233622</v>
      </c>
      <c r="U725" s="48"/>
      <c r="V725" s="48">
        <f aca="true" t="shared" si="314" ref="V725:V730">T725+U725</f>
        <v>2933.233622</v>
      </c>
      <c r="W725" s="45">
        <f>V725/$S$7*100</f>
        <v>0.5428533344881697</v>
      </c>
    </row>
    <row r="726" spans="1:23" ht="15" customHeight="1">
      <c r="A726" s="71"/>
      <c r="B726" s="13" t="s">
        <v>85</v>
      </c>
      <c r="C726" s="44">
        <v>1441.485838</v>
      </c>
      <c r="D726" s="44">
        <v>619.995899</v>
      </c>
      <c r="E726" s="44">
        <v>0</v>
      </c>
      <c r="F726" s="44">
        <v>17.052893</v>
      </c>
      <c r="G726" s="44">
        <v>0</v>
      </c>
      <c r="H726" s="44"/>
      <c r="I726" s="44"/>
      <c r="J726" s="44"/>
      <c r="K726" s="44"/>
      <c r="L726" s="48">
        <v>382.6</v>
      </c>
      <c r="M726" s="48"/>
      <c r="N726" s="48"/>
      <c r="O726" s="48">
        <v>650.616</v>
      </c>
      <c r="P726" s="48"/>
      <c r="Q726" s="48"/>
      <c r="R726" s="44">
        <f t="shared" si="310"/>
        <v>3111.75063</v>
      </c>
      <c r="S726" s="48"/>
      <c r="T726" s="48">
        <f t="shared" si="313"/>
        <v>3111.75063</v>
      </c>
      <c r="U726" s="48"/>
      <c r="V726" s="48">
        <f t="shared" si="314"/>
        <v>3111.75063</v>
      </c>
      <c r="W726" s="45">
        <f>V726/$S$8*100</f>
        <v>0.5299273062668414</v>
      </c>
    </row>
    <row r="727" spans="1:23" ht="15" customHeight="1">
      <c r="A727" s="71"/>
      <c r="B727" s="109" t="s">
        <v>89</v>
      </c>
      <c r="C727" s="44">
        <v>1812.287913</v>
      </c>
      <c r="D727" s="44">
        <v>758.6</v>
      </c>
      <c r="E727" s="44">
        <v>0</v>
      </c>
      <c r="F727" s="44">
        <v>29.083692</v>
      </c>
      <c r="G727" s="44"/>
      <c r="H727" s="44"/>
      <c r="I727" s="44"/>
      <c r="J727" s="44"/>
      <c r="K727" s="44"/>
      <c r="L727" s="48">
        <v>367.6</v>
      </c>
      <c r="M727" s="48"/>
      <c r="N727" s="48"/>
      <c r="O727" s="48"/>
      <c r="P727" s="48"/>
      <c r="Q727" s="48"/>
      <c r="R727" s="44">
        <f t="shared" si="310"/>
        <v>2967.571605</v>
      </c>
      <c r="S727" s="48"/>
      <c r="T727" s="48">
        <f t="shared" si="313"/>
        <v>2967.571605</v>
      </c>
      <c r="U727" s="48"/>
      <c r="V727" s="48">
        <f t="shared" si="314"/>
        <v>2967.571605</v>
      </c>
      <c r="W727" s="45">
        <f>V727/$S$9*100</f>
        <v>0.4776631439826279</v>
      </c>
    </row>
    <row r="728" spans="1:23" ht="15" customHeight="1">
      <c r="A728" s="71"/>
      <c r="B728" s="109" t="s">
        <v>91</v>
      </c>
      <c r="C728" s="44">
        <v>1980.773982</v>
      </c>
      <c r="D728" s="44">
        <v>780.431987</v>
      </c>
      <c r="E728" s="44">
        <v>0</v>
      </c>
      <c r="F728" s="44">
        <v>44.923297</v>
      </c>
      <c r="G728" s="44"/>
      <c r="H728" s="44"/>
      <c r="I728" s="44"/>
      <c r="J728" s="44"/>
      <c r="K728" s="44"/>
      <c r="L728" s="48">
        <v>407.128249</v>
      </c>
      <c r="M728" s="48"/>
      <c r="N728" s="48"/>
      <c r="O728" s="48"/>
      <c r="P728" s="48"/>
      <c r="Q728" s="48"/>
      <c r="R728" s="44">
        <f t="shared" si="310"/>
        <v>3213.257515</v>
      </c>
      <c r="S728" s="48"/>
      <c r="T728" s="48">
        <f t="shared" si="313"/>
        <v>3213.257515</v>
      </c>
      <c r="U728" s="48"/>
      <c r="V728" s="48">
        <f t="shared" si="314"/>
        <v>3213.257515</v>
      </c>
      <c r="W728" s="45">
        <f>V728/$S$10*100</f>
        <v>0.5087464789981174</v>
      </c>
    </row>
    <row r="729" spans="1:23" ht="15" customHeight="1">
      <c r="A729" s="71"/>
      <c r="B729" s="109" t="s">
        <v>93</v>
      </c>
      <c r="C729" s="44">
        <v>2953.580738</v>
      </c>
      <c r="D729" s="44">
        <v>819.550733</v>
      </c>
      <c r="E729" s="44">
        <v>0</v>
      </c>
      <c r="F729" s="44">
        <v>18.892268</v>
      </c>
      <c r="G729" s="44">
        <v>0</v>
      </c>
      <c r="H729" s="44"/>
      <c r="J729" s="44"/>
      <c r="K729" s="44"/>
      <c r="L729" s="44">
        <v>499.014778</v>
      </c>
      <c r="M729" s="48"/>
      <c r="N729" s="48"/>
      <c r="O729" s="48"/>
      <c r="P729" s="48"/>
      <c r="Q729" s="48"/>
      <c r="R729" s="44">
        <f t="shared" si="310"/>
        <v>4291.038517</v>
      </c>
      <c r="S729" s="48"/>
      <c r="T729" s="48">
        <f t="shared" si="313"/>
        <v>4291.038517</v>
      </c>
      <c r="U729" s="48"/>
      <c r="V729" s="48">
        <f t="shared" si="314"/>
        <v>4291.038517</v>
      </c>
      <c r="W729" s="45">
        <f>V729/$S$11*100</f>
        <v>0.6415293643190281</v>
      </c>
    </row>
    <row r="730" spans="1:23" ht="15" customHeight="1">
      <c r="A730" s="71"/>
      <c r="B730" s="109" t="s">
        <v>95</v>
      </c>
      <c r="C730" s="44">
        <v>2582.884883</v>
      </c>
      <c r="D730" s="44">
        <v>899.723917</v>
      </c>
      <c r="E730" s="44">
        <v>0.012</v>
      </c>
      <c r="F730" s="44">
        <v>25.767313</v>
      </c>
      <c r="G730" s="44">
        <v>0</v>
      </c>
      <c r="H730" s="44"/>
      <c r="J730" s="44"/>
      <c r="K730" s="44">
        <v>0.423148</v>
      </c>
      <c r="L730" s="44">
        <v>488.754</v>
      </c>
      <c r="M730" s="48">
        <v>0</v>
      </c>
      <c r="N730" s="48"/>
      <c r="O730" s="48"/>
      <c r="P730" s="48"/>
      <c r="Q730" s="48"/>
      <c r="R730" s="44">
        <f t="shared" si="310"/>
        <v>3997.5652609999997</v>
      </c>
      <c r="S730" s="48"/>
      <c r="T730" s="48">
        <f t="shared" si="313"/>
        <v>3997.5652609999997</v>
      </c>
      <c r="U730" s="48"/>
      <c r="V730" s="48">
        <f t="shared" si="314"/>
        <v>3997.5652609999997</v>
      </c>
      <c r="W730" s="45">
        <f>V730/$S$12*100</f>
        <v>0.5610274600740219</v>
      </c>
    </row>
    <row r="731" spans="1:23" ht="15" customHeight="1">
      <c r="A731" s="71"/>
      <c r="B731" s="109" t="s">
        <v>101</v>
      </c>
      <c r="C731" s="44">
        <v>2325.905</v>
      </c>
      <c r="D731" s="44">
        <v>1106.814479</v>
      </c>
      <c r="E731" s="44">
        <v>0.011113</v>
      </c>
      <c r="F731" s="44">
        <v>29.905</v>
      </c>
      <c r="G731" s="44">
        <v>1.575797</v>
      </c>
      <c r="H731" s="44"/>
      <c r="J731" s="44"/>
      <c r="K731" s="44">
        <v>0.076673</v>
      </c>
      <c r="L731" s="44">
        <v>515.7397149999999</v>
      </c>
      <c r="M731" s="48"/>
      <c r="N731" s="48"/>
      <c r="O731" s="48"/>
      <c r="P731" s="48"/>
      <c r="Q731" s="48"/>
      <c r="R731" s="44">
        <f t="shared" si="310"/>
        <v>3980.0277770000002</v>
      </c>
      <c r="S731" s="48"/>
      <c r="T731" s="48">
        <f aca="true" t="shared" si="315" ref="T731:T736">R731+S731</f>
        <v>3980.0277770000002</v>
      </c>
      <c r="U731" s="48"/>
      <c r="V731" s="48">
        <f aca="true" t="shared" si="316" ref="V731:V736">T731+U731</f>
        <v>3980.0277770000002</v>
      </c>
      <c r="W731" s="45">
        <f>V731/$S$13*100</f>
        <v>0.5291771030388381</v>
      </c>
    </row>
    <row r="732" spans="1:23" ht="15" customHeight="1">
      <c r="A732" s="71"/>
      <c r="B732" s="109" t="s">
        <v>106</v>
      </c>
      <c r="C732" s="44">
        <v>3075.6815</v>
      </c>
      <c r="D732" s="44">
        <v>1324.137481</v>
      </c>
      <c r="E732" s="44">
        <v>0.533</v>
      </c>
      <c r="F732" s="44">
        <v>19.391</v>
      </c>
      <c r="G732" s="44">
        <v>0</v>
      </c>
      <c r="H732" s="44"/>
      <c r="J732" s="44"/>
      <c r="K732" s="44">
        <v>0.247267</v>
      </c>
      <c r="L732" s="44">
        <v>811.797</v>
      </c>
      <c r="M732" s="48"/>
      <c r="N732" s="48"/>
      <c r="O732" s="48"/>
      <c r="P732" s="48"/>
      <c r="Q732" s="48"/>
      <c r="R732" s="44">
        <f t="shared" si="310"/>
        <v>5231.787248000001</v>
      </c>
      <c r="S732" s="48"/>
      <c r="T732" s="48">
        <f t="shared" si="315"/>
        <v>5231.787248000001</v>
      </c>
      <c r="U732" s="48"/>
      <c r="V732" s="48">
        <f t="shared" si="316"/>
        <v>5231.787248000001</v>
      </c>
      <c r="W732" s="87">
        <f>V732/$S$14*100</f>
        <v>0.6143337510863125</v>
      </c>
    </row>
    <row r="733" spans="1:23" ht="15" customHeight="1">
      <c r="A733" s="71"/>
      <c r="B733" s="109" t="s">
        <v>135</v>
      </c>
      <c r="C733" s="44">
        <v>4486.411</v>
      </c>
      <c r="D733" s="44">
        <v>1533.484238</v>
      </c>
      <c r="E733" s="44">
        <v>1.604301</v>
      </c>
      <c r="F733" s="44">
        <v>12.018913</v>
      </c>
      <c r="G733" s="44">
        <v>2.91244</v>
      </c>
      <c r="H733" s="44"/>
      <c r="J733" s="44"/>
      <c r="K733" s="44"/>
      <c r="L733" s="44">
        <v>995.911536</v>
      </c>
      <c r="M733" s="48"/>
      <c r="N733" s="48"/>
      <c r="O733" s="48"/>
      <c r="P733" s="48"/>
      <c r="Q733" s="48"/>
      <c r="R733" s="44">
        <f>SUM(C733:O733)</f>
        <v>7032.342428</v>
      </c>
      <c r="S733" s="48"/>
      <c r="T733" s="48">
        <f t="shared" si="315"/>
        <v>7032.342428</v>
      </c>
      <c r="U733" s="48"/>
      <c r="V733" s="48">
        <f t="shared" si="316"/>
        <v>7032.342428</v>
      </c>
      <c r="W733" s="87">
        <f>V733/$S$15*100</f>
        <v>0.7332547174906725</v>
      </c>
    </row>
    <row r="734" spans="1:23" ht="15" customHeight="1">
      <c r="A734" s="71"/>
      <c r="B734" s="109" t="s">
        <v>143</v>
      </c>
      <c r="C734" s="44">
        <v>5649.437751</v>
      </c>
      <c r="D734" s="44">
        <v>1668.405131</v>
      </c>
      <c r="E734" s="44">
        <v>2.28019</v>
      </c>
      <c r="F734" s="44">
        <v>11.195303</v>
      </c>
      <c r="G734" s="44">
        <v>1.136966</v>
      </c>
      <c r="H734" s="44"/>
      <c r="J734" s="44"/>
      <c r="K734" s="44"/>
      <c r="L734" s="44">
        <v>1015.107072</v>
      </c>
      <c r="M734" s="48"/>
      <c r="N734" s="48"/>
      <c r="O734" s="48"/>
      <c r="P734" s="48"/>
      <c r="Q734" s="48"/>
      <c r="R734" s="44">
        <f>SUM(C734:O734)</f>
        <v>8347.562413000001</v>
      </c>
      <c r="S734" s="48">
        <v>-765</v>
      </c>
      <c r="T734" s="48">
        <f t="shared" si="315"/>
        <v>7582.5624130000015</v>
      </c>
      <c r="U734" s="48"/>
      <c r="V734" s="48">
        <f t="shared" si="316"/>
        <v>7582.5624130000015</v>
      </c>
      <c r="W734" s="87">
        <f>V734/$S$16*100</f>
        <v>0.7127844428802328</v>
      </c>
    </row>
    <row r="735" spans="1:23" ht="15" customHeight="1">
      <c r="A735" s="71"/>
      <c r="B735" s="109" t="s">
        <v>150</v>
      </c>
      <c r="C735" s="44">
        <v>6292.855365</v>
      </c>
      <c r="D735" s="44">
        <v>1715.551991</v>
      </c>
      <c r="E735" s="44">
        <v>2.152393</v>
      </c>
      <c r="F735" s="44">
        <v>101.008203</v>
      </c>
      <c r="G735" s="44">
        <v>1.414328</v>
      </c>
      <c r="H735" s="44"/>
      <c r="J735" s="44">
        <v>0</v>
      </c>
      <c r="K735" s="44">
        <v>0.10178</v>
      </c>
      <c r="L735" s="44">
        <v>1009.737079</v>
      </c>
      <c r="M735" s="48"/>
      <c r="N735" s="48"/>
      <c r="O735" s="48"/>
      <c r="P735" s="48"/>
      <c r="Q735" s="48">
        <v>14.089</v>
      </c>
      <c r="R735" s="44">
        <f>SUM(C735:Q735)</f>
        <v>9136.910139000001</v>
      </c>
      <c r="S735" s="48">
        <v>-780</v>
      </c>
      <c r="T735" s="48">
        <f t="shared" si="315"/>
        <v>8356.910139000001</v>
      </c>
      <c r="U735" s="48"/>
      <c r="V735" s="48">
        <f t="shared" si="316"/>
        <v>8356.910139000001</v>
      </c>
      <c r="W735" s="87">
        <f>V735/$S$17*100</f>
        <v>0.7833767245464274</v>
      </c>
    </row>
    <row r="736" spans="1:23" ht="15" customHeight="1">
      <c r="A736" s="71"/>
      <c r="B736" s="109" t="s">
        <v>159</v>
      </c>
      <c r="C736" s="44">
        <v>5652.941078</v>
      </c>
      <c r="D736" s="44">
        <v>2185.163489</v>
      </c>
      <c r="E736" s="44">
        <v>3.33189</v>
      </c>
      <c r="F736" s="44">
        <v>148.534792</v>
      </c>
      <c r="G736" s="44">
        <v>1.132405</v>
      </c>
      <c r="H736" s="44"/>
      <c r="J736" s="44">
        <v>0</v>
      </c>
      <c r="K736" s="44"/>
      <c r="L736" s="44">
        <v>1110.007511</v>
      </c>
      <c r="M736" s="48"/>
      <c r="N736" s="48"/>
      <c r="O736" s="48"/>
      <c r="P736" s="48"/>
      <c r="Q736" s="48">
        <v>2.479</v>
      </c>
      <c r="R736" s="44">
        <f>SUM(C736:Q736)</f>
        <v>9103.590165000001</v>
      </c>
      <c r="S736" s="48">
        <v>-780</v>
      </c>
      <c r="T736" s="48">
        <f t="shared" si="315"/>
        <v>8323.590165000001</v>
      </c>
      <c r="U736" s="48"/>
      <c r="V736" s="48">
        <f t="shared" si="316"/>
        <v>8323.590165000001</v>
      </c>
      <c r="W736" s="87">
        <f>V736/$S$18*100</f>
        <v>0.699996767695762</v>
      </c>
    </row>
    <row r="737" spans="1:23" ht="15" customHeight="1">
      <c r="A737" s="71"/>
      <c r="B737" s="13" t="s">
        <v>164</v>
      </c>
      <c r="C737" s="44">
        <v>5943.413112</v>
      </c>
      <c r="D737" s="44">
        <v>3330.663057</v>
      </c>
      <c r="E737" s="44">
        <v>3.141127</v>
      </c>
      <c r="F737" s="44">
        <v>25.875318</v>
      </c>
      <c r="G737" s="44">
        <v>2.145311</v>
      </c>
      <c r="H737" s="44"/>
      <c r="J737" s="44">
        <v>38.12147</v>
      </c>
      <c r="K737" s="44">
        <v>0.454149</v>
      </c>
      <c r="L737" s="44">
        <v>1367.4783860000002</v>
      </c>
      <c r="M737" s="48"/>
      <c r="N737" s="48"/>
      <c r="O737" s="48"/>
      <c r="P737" s="48"/>
      <c r="Q737" s="48">
        <v>166.318</v>
      </c>
      <c r="R737" s="44">
        <f>SUM(C737:Q737)</f>
        <v>10877.60993</v>
      </c>
      <c r="S737" s="48">
        <v>-803.31347</v>
      </c>
      <c r="T737" s="48">
        <f>R737+S737</f>
        <v>10074.296460000001</v>
      </c>
      <c r="U737" s="48"/>
      <c r="V737" s="48">
        <f>T737+U737</f>
        <v>10074.296460000001</v>
      </c>
      <c r="W737" s="87">
        <f>V737/$S$19*100</f>
        <v>0.7145986317477453</v>
      </c>
    </row>
    <row r="738" spans="1:23" ht="15" customHeight="1">
      <c r="A738" s="71"/>
      <c r="B738" s="13"/>
      <c r="C738" s="44"/>
      <c r="D738" s="44"/>
      <c r="E738" s="44"/>
      <c r="F738" s="44"/>
      <c r="G738" s="44"/>
      <c r="H738" s="44"/>
      <c r="J738" s="44"/>
      <c r="K738" s="44"/>
      <c r="L738" s="44"/>
      <c r="M738" s="48"/>
      <c r="N738" s="48"/>
      <c r="O738" s="48"/>
      <c r="P738" s="48"/>
      <c r="Q738" s="48"/>
      <c r="R738" s="44"/>
      <c r="S738" s="48"/>
      <c r="T738" s="48"/>
      <c r="U738" s="48"/>
      <c r="V738" s="48"/>
      <c r="W738" s="87"/>
    </row>
    <row r="739" spans="1:23" ht="42" customHeight="1">
      <c r="A739" s="79" t="s">
        <v>175</v>
      </c>
      <c r="B739" s="13" t="s">
        <v>164</v>
      </c>
      <c r="C739" s="44">
        <v>223.390259</v>
      </c>
      <c r="D739" s="44">
        <v>19.113003</v>
      </c>
      <c r="E739" s="44">
        <v>54.436656</v>
      </c>
      <c r="F739" s="44"/>
      <c r="G739" s="44"/>
      <c r="H739" s="44"/>
      <c r="J739" s="44"/>
      <c r="K739" s="44"/>
      <c r="L739" s="44">
        <v>2.446259</v>
      </c>
      <c r="M739" s="48"/>
      <c r="N739" s="48"/>
      <c r="O739" s="48"/>
      <c r="P739" s="48"/>
      <c r="Q739" s="48"/>
      <c r="R739" s="44">
        <f>SUM(C739:Q739)</f>
        <v>299.386177</v>
      </c>
      <c r="S739" s="48">
        <v>-18.081477</v>
      </c>
      <c r="T739" s="48">
        <f>R739+S739</f>
        <v>281.30469999999997</v>
      </c>
      <c r="U739" s="48"/>
      <c r="V739" s="48">
        <f>T739+U739</f>
        <v>281.30469999999997</v>
      </c>
      <c r="W739" s="87">
        <f>V739/$S$19*100</f>
        <v>0.0199537461025055</v>
      </c>
    </row>
    <row r="740" spans="1:23" ht="15" customHeight="1">
      <c r="A740" s="71"/>
      <c r="B740" s="13"/>
      <c r="C740" s="44"/>
      <c r="D740" s="44"/>
      <c r="E740" s="44"/>
      <c r="F740" s="44"/>
      <c r="G740" s="44"/>
      <c r="H740" s="44"/>
      <c r="J740" s="44"/>
      <c r="K740" s="44"/>
      <c r="L740" s="44"/>
      <c r="M740" s="48"/>
      <c r="N740" s="48"/>
      <c r="O740" s="48"/>
      <c r="P740" s="48"/>
      <c r="Q740" s="48"/>
      <c r="R740" s="44"/>
      <c r="S740" s="48"/>
      <c r="T740" s="48"/>
      <c r="U740" s="48"/>
      <c r="V740" s="48"/>
      <c r="W740" s="87"/>
    </row>
    <row r="741" spans="1:23" ht="46.5" customHeight="1">
      <c r="A741" s="79" t="s">
        <v>176</v>
      </c>
      <c r="B741" s="13" t="s">
        <v>164</v>
      </c>
      <c r="C741" s="44">
        <v>1693.112836</v>
      </c>
      <c r="D741" s="44">
        <v>1.055442</v>
      </c>
      <c r="E741" s="44"/>
      <c r="F741" s="44"/>
      <c r="G741" s="44"/>
      <c r="H741" s="44"/>
      <c r="J741" s="44">
        <v>518.28339</v>
      </c>
      <c r="K741" s="44"/>
      <c r="L741" s="44">
        <v>1.190786</v>
      </c>
      <c r="M741" s="48"/>
      <c r="N741" s="48"/>
      <c r="O741" s="48"/>
      <c r="P741" s="48"/>
      <c r="Q741" s="48"/>
      <c r="R741" s="44">
        <f>SUM(C741:Q741)</f>
        <v>2213.6424540000003</v>
      </c>
      <c r="S741" s="48">
        <v>-524.5260430000001</v>
      </c>
      <c r="T741" s="48">
        <f>R741+S741</f>
        <v>1689.1164110000002</v>
      </c>
      <c r="U741" s="48">
        <v>-1126.183</v>
      </c>
      <c r="V741" s="48">
        <f>T741+U741</f>
        <v>562.9334110000002</v>
      </c>
      <c r="W741" s="87">
        <f>V741/$S$19*100</f>
        <v>0.039930475230991094</v>
      </c>
    </row>
    <row r="742" spans="1:23" ht="15" customHeight="1">
      <c r="A742" s="71"/>
      <c r="B742" s="13"/>
      <c r="C742" s="44"/>
      <c r="D742" s="44"/>
      <c r="E742" s="44"/>
      <c r="F742" s="44"/>
      <c r="G742" s="44"/>
      <c r="H742" s="44"/>
      <c r="I742" s="44"/>
      <c r="J742" s="44"/>
      <c r="K742" s="44"/>
      <c r="L742" s="48"/>
      <c r="M742" s="48"/>
      <c r="N742" s="48"/>
      <c r="O742" s="48"/>
      <c r="P742" s="48"/>
      <c r="Q742" s="48"/>
      <c r="R742" s="44">
        <f t="shared" si="310"/>
        <v>0</v>
      </c>
      <c r="S742" s="48"/>
      <c r="T742" s="48"/>
      <c r="U742" s="48"/>
      <c r="V742" s="48"/>
      <c r="W742" s="45"/>
    </row>
    <row r="743" spans="1:23" ht="15" customHeight="1">
      <c r="A743" s="78" t="s">
        <v>177</v>
      </c>
      <c r="B743" s="13" t="s">
        <v>17</v>
      </c>
      <c r="C743" s="44">
        <v>1753.4310661</v>
      </c>
      <c r="D743" s="44">
        <v>2797.538</v>
      </c>
      <c r="E743" s="44">
        <v>17.46</v>
      </c>
      <c r="F743" s="44">
        <v>9.81</v>
      </c>
      <c r="G743" s="44">
        <v>20.58</v>
      </c>
      <c r="H743" s="44">
        <v>1425.7773517</v>
      </c>
      <c r="I743" s="44"/>
      <c r="J743" s="44">
        <v>1506</v>
      </c>
      <c r="K743" s="44">
        <v>8.868300000000001</v>
      </c>
      <c r="L743" s="48">
        <v>1061.3</v>
      </c>
      <c r="M743" s="48">
        <v>44.98</v>
      </c>
      <c r="N743" s="48"/>
      <c r="O743" s="48"/>
      <c r="P743" s="48"/>
      <c r="Q743" s="48"/>
      <c r="R743" s="44">
        <f t="shared" si="310"/>
        <v>8645.7447178</v>
      </c>
      <c r="S743" s="48"/>
      <c r="T743" s="48">
        <f aca="true" t="shared" si="317" ref="T743:T752">R743+S743</f>
        <v>8645.7447178</v>
      </c>
      <c r="U743" s="48"/>
      <c r="V743" s="48">
        <f aca="true" t="shared" si="318" ref="V743:V752">T743+U743</f>
        <v>8645.7447178</v>
      </c>
      <c r="W743" s="20">
        <f>V743/$S$1*100</f>
        <v>3.5333707078761023</v>
      </c>
    </row>
    <row r="744" spans="2:23" ht="15" customHeight="1">
      <c r="B744" s="13" t="s">
        <v>18</v>
      </c>
      <c r="C744" s="44">
        <v>2301.3</v>
      </c>
      <c r="D744" s="44">
        <v>2778.7</v>
      </c>
      <c r="E744" s="44">
        <v>6.2</v>
      </c>
      <c r="F744" s="44">
        <v>10.8</v>
      </c>
      <c r="G744" s="44">
        <v>21.2</v>
      </c>
      <c r="H744" s="44">
        <v>941.9</v>
      </c>
      <c r="I744" s="44">
        <v>9.1</v>
      </c>
      <c r="J744" s="44">
        <v>1219.2</v>
      </c>
      <c r="K744" s="44"/>
      <c r="L744" s="48">
        <v>966.7</v>
      </c>
      <c r="M744" s="48">
        <v>393.4</v>
      </c>
      <c r="N744" s="48"/>
      <c r="O744" s="48"/>
      <c r="P744" s="48"/>
      <c r="Q744" s="48"/>
      <c r="R744" s="44">
        <f t="shared" si="310"/>
        <v>8648.5</v>
      </c>
      <c r="S744" s="48"/>
      <c r="T744" s="48">
        <f t="shared" si="317"/>
        <v>8648.5</v>
      </c>
      <c r="U744" s="48"/>
      <c r="V744" s="48">
        <f t="shared" si="318"/>
        <v>8648.5</v>
      </c>
      <c r="W744" s="20">
        <f>V744/$S$2*100</f>
        <v>3.01486534112756</v>
      </c>
    </row>
    <row r="745" spans="1:23" ht="15" customHeight="1">
      <c r="A745" s="71"/>
      <c r="B745" s="13" t="s">
        <v>68</v>
      </c>
      <c r="C745" s="44">
        <v>5865.2</v>
      </c>
      <c r="D745" s="44">
        <v>6309.5</v>
      </c>
      <c r="E745" s="44">
        <v>9.5</v>
      </c>
      <c r="F745" s="44">
        <v>15.6</v>
      </c>
      <c r="G745" s="44">
        <v>40.6</v>
      </c>
      <c r="H745" s="44">
        <v>375.2</v>
      </c>
      <c r="I745" s="44">
        <v>0.5</v>
      </c>
      <c r="J745" s="44">
        <v>1525.6</v>
      </c>
      <c r="K745" s="44">
        <v>6.7</v>
      </c>
      <c r="L745" s="48">
        <v>1183.8</v>
      </c>
      <c r="M745" s="48">
        <v>5.7</v>
      </c>
      <c r="N745" s="48"/>
      <c r="O745" s="48"/>
      <c r="P745" s="48"/>
      <c r="Q745" s="48"/>
      <c r="R745" s="44">
        <f t="shared" si="310"/>
        <v>15337.900000000003</v>
      </c>
      <c r="S745" s="48"/>
      <c r="T745" s="48">
        <f t="shared" si="317"/>
        <v>15337.900000000003</v>
      </c>
      <c r="U745" s="48">
        <v>-564.7</v>
      </c>
      <c r="V745" s="48">
        <f t="shared" si="318"/>
        <v>14773.200000000003</v>
      </c>
      <c r="W745" s="20">
        <f>V745/$S$3*100</f>
        <v>4.310038493114477</v>
      </c>
    </row>
    <row r="746" spans="2:23" ht="15" customHeight="1">
      <c r="B746" s="13" t="s">
        <v>69</v>
      </c>
      <c r="C746" s="44">
        <v>4164.9</v>
      </c>
      <c r="D746" s="44">
        <v>12167.64</v>
      </c>
      <c r="E746" s="44">
        <v>17.6</v>
      </c>
      <c r="F746" s="44">
        <v>7.9</v>
      </c>
      <c r="G746" s="44">
        <v>87.6</v>
      </c>
      <c r="H746" s="44">
        <v>463</v>
      </c>
      <c r="I746" s="44">
        <v>1.3</v>
      </c>
      <c r="J746" s="44">
        <v>968.8</v>
      </c>
      <c r="K746" s="44">
        <v>1.2</v>
      </c>
      <c r="L746" s="48">
        <v>2006.8</v>
      </c>
      <c r="M746" s="48">
        <v>6.3</v>
      </c>
      <c r="N746" s="48"/>
      <c r="O746" s="48"/>
      <c r="P746" s="48"/>
      <c r="Q746" s="48"/>
      <c r="R746" s="44">
        <f t="shared" si="310"/>
        <v>19893.039999999997</v>
      </c>
      <c r="S746" s="48">
        <v>-221</v>
      </c>
      <c r="T746" s="48">
        <f t="shared" si="317"/>
        <v>19672.039999999997</v>
      </c>
      <c r="U746" s="48">
        <v>-64.6</v>
      </c>
      <c r="V746" s="48">
        <f t="shared" si="318"/>
        <v>19607.44</v>
      </c>
      <c r="W746" s="45">
        <f>V746/$S$4*100</f>
        <v>4.606025355005073</v>
      </c>
    </row>
    <row r="747" spans="1:23" ht="15" customHeight="1">
      <c r="A747" s="71"/>
      <c r="B747" s="13" t="s">
        <v>75</v>
      </c>
      <c r="C747" s="44">
        <v>5642.94</v>
      </c>
      <c r="D747" s="44">
        <v>14070.54</v>
      </c>
      <c r="E747" s="44">
        <v>6.24</v>
      </c>
      <c r="F747" s="44">
        <v>11.44</v>
      </c>
      <c r="G747" s="44">
        <v>65.007511</v>
      </c>
      <c r="H747" s="44">
        <v>701.3</v>
      </c>
      <c r="I747" s="44">
        <v>11.2</v>
      </c>
      <c r="J747" s="44">
        <v>3403.8</v>
      </c>
      <c r="K747" s="44">
        <v>1.017985</v>
      </c>
      <c r="L747" s="48">
        <v>3551.2</v>
      </c>
      <c r="M747" s="48">
        <v>0.1</v>
      </c>
      <c r="N747" s="48"/>
      <c r="O747" s="48"/>
      <c r="P747" s="48"/>
      <c r="Q747" s="48"/>
      <c r="R747" s="44">
        <f t="shared" si="310"/>
        <v>27464.785495999997</v>
      </c>
      <c r="S747" s="48">
        <v>-1562.1</v>
      </c>
      <c r="T747" s="48">
        <f t="shared" si="317"/>
        <v>25902.685496</v>
      </c>
      <c r="U747" s="48">
        <v>-59.52</v>
      </c>
      <c r="V747" s="48">
        <f t="shared" si="318"/>
        <v>25843.165495999998</v>
      </c>
      <c r="W747" s="45">
        <f>V747/$S$5*100</f>
        <v>4.787237701325553</v>
      </c>
    </row>
    <row r="748" spans="1:23" ht="15" customHeight="1">
      <c r="A748" s="71"/>
      <c r="B748" s="13" t="s">
        <v>82</v>
      </c>
      <c r="C748" s="44">
        <v>3171.034194</v>
      </c>
      <c r="D748" s="44">
        <v>11525.935576</v>
      </c>
      <c r="E748" s="44">
        <v>4.73511</v>
      </c>
      <c r="F748" s="44">
        <v>3.117521</v>
      </c>
      <c r="G748" s="44">
        <v>1.659566</v>
      </c>
      <c r="H748" s="44">
        <v>156.34099999999998</v>
      </c>
      <c r="I748" s="44"/>
      <c r="J748" s="44">
        <v>5519.5471099999995</v>
      </c>
      <c r="K748" s="44"/>
      <c r="L748" s="48">
        <v>2157.355687</v>
      </c>
      <c r="M748" s="48">
        <v>5.5</v>
      </c>
      <c r="N748" s="48"/>
      <c r="O748" s="48"/>
      <c r="P748" s="48"/>
      <c r="Q748" s="48"/>
      <c r="R748" s="44">
        <f t="shared" si="310"/>
        <v>22545.225764</v>
      </c>
      <c r="S748" s="48">
        <v>-409.2</v>
      </c>
      <c r="T748" s="48">
        <f t="shared" si="317"/>
        <v>22136.025763999998</v>
      </c>
      <c r="U748" s="48">
        <v>-195.735329</v>
      </c>
      <c r="V748" s="48">
        <f t="shared" si="318"/>
        <v>21940.290435</v>
      </c>
      <c r="W748" s="45">
        <f>V748/$S$6*100</f>
        <v>4.132703308793613</v>
      </c>
    </row>
    <row r="749" spans="1:25" ht="15" customHeight="1">
      <c r="A749" s="71"/>
      <c r="B749" s="13" t="s">
        <v>84</v>
      </c>
      <c r="C749" s="44">
        <v>3012.4456099999998</v>
      </c>
      <c r="D749" s="44">
        <v>10348.964558999998</v>
      </c>
      <c r="E749" s="44">
        <v>1.653934</v>
      </c>
      <c r="F749" s="44">
        <v>4.170449</v>
      </c>
      <c r="G749" s="44">
        <v>201.497747</v>
      </c>
      <c r="H749" s="44">
        <v>263.019409</v>
      </c>
      <c r="I749" s="44"/>
      <c r="J749" s="44">
        <v>5039.348857999999</v>
      </c>
      <c r="K749" s="44">
        <v>0.737886</v>
      </c>
      <c r="L749" s="48">
        <v>1551.7706079999998</v>
      </c>
      <c r="M749" s="48">
        <v>0.12</v>
      </c>
      <c r="N749" s="48"/>
      <c r="O749" s="48"/>
      <c r="P749" s="48"/>
      <c r="Q749" s="48"/>
      <c r="R749" s="44">
        <f t="shared" si="310"/>
        <v>20423.729059999994</v>
      </c>
      <c r="S749" s="48">
        <v>-274.460195</v>
      </c>
      <c r="T749" s="48">
        <f t="shared" si="317"/>
        <v>20149.268864999995</v>
      </c>
      <c r="U749" s="48">
        <v>-709.4602050000001</v>
      </c>
      <c r="V749" s="48">
        <f t="shared" si="318"/>
        <v>19439.808659999995</v>
      </c>
      <c r="W749" s="45">
        <f>V749/$S$7*100</f>
        <v>3.597723984118778</v>
      </c>
      <c r="Y749" s="31"/>
    </row>
    <row r="750" spans="1:25" ht="15" customHeight="1">
      <c r="A750" s="71"/>
      <c r="B750" s="13" t="s">
        <v>85</v>
      </c>
      <c r="C750" s="44">
        <v>3830.043874</v>
      </c>
      <c r="D750" s="44">
        <v>10636.470791</v>
      </c>
      <c r="E750" s="44">
        <v>2.550893</v>
      </c>
      <c r="F750" s="44">
        <v>3.69494</v>
      </c>
      <c r="G750" s="44">
        <v>114.142308</v>
      </c>
      <c r="H750" s="44">
        <v>551.091158</v>
      </c>
      <c r="I750" s="44"/>
      <c r="J750" s="44">
        <v>6332.52587</v>
      </c>
      <c r="K750" s="44">
        <v>0</v>
      </c>
      <c r="L750" s="48">
        <v>1787.04</v>
      </c>
      <c r="M750" s="48">
        <v>0.01</v>
      </c>
      <c r="N750" s="48"/>
      <c r="O750" s="48"/>
      <c r="P750" s="48"/>
      <c r="Q750" s="48"/>
      <c r="R750" s="44">
        <f t="shared" si="310"/>
        <v>23257.569833999998</v>
      </c>
      <c r="S750" s="48">
        <v>-146</v>
      </c>
      <c r="T750" s="48">
        <f t="shared" si="317"/>
        <v>23111.569833999998</v>
      </c>
      <c r="U750" s="48">
        <v>-432.821</v>
      </c>
      <c r="V750" s="48">
        <f t="shared" si="318"/>
        <v>22678.748833999998</v>
      </c>
      <c r="W750" s="45">
        <f>V750/$S$8*100</f>
        <v>3.8621630419992523</v>
      </c>
      <c r="Y750" s="31"/>
    </row>
    <row r="751" spans="1:23" ht="15" customHeight="1">
      <c r="A751" s="71"/>
      <c r="B751" s="109" t="s">
        <v>89</v>
      </c>
      <c r="C751" s="44">
        <v>2108.425803</v>
      </c>
      <c r="D751" s="44">
        <v>10174.34</v>
      </c>
      <c r="E751" s="44">
        <v>1.558435</v>
      </c>
      <c r="F751" s="44">
        <v>2.50501</v>
      </c>
      <c r="G751" s="44">
        <v>109.524038</v>
      </c>
      <c r="H751" s="44">
        <v>292.055029</v>
      </c>
      <c r="I751" s="44"/>
      <c r="J751" s="44">
        <v>5528.009923</v>
      </c>
      <c r="K751" s="44">
        <v>0</v>
      </c>
      <c r="L751" s="48">
        <v>1155.3</v>
      </c>
      <c r="M751" s="48">
        <v>0</v>
      </c>
      <c r="N751" s="48"/>
      <c r="O751" s="48"/>
      <c r="P751" s="48"/>
      <c r="Q751" s="48"/>
      <c r="R751" s="44">
        <f t="shared" si="310"/>
        <v>19371.718237999998</v>
      </c>
      <c r="S751" s="48">
        <v>-44.16</v>
      </c>
      <c r="T751" s="48">
        <f t="shared" si="317"/>
        <v>19327.558237999998</v>
      </c>
      <c r="U751" s="48">
        <v>-22.64</v>
      </c>
      <c r="V751" s="48">
        <f t="shared" si="318"/>
        <v>19304.918238</v>
      </c>
      <c r="W751" s="45">
        <f>V751/$S$9*100</f>
        <v>3.107337974374051</v>
      </c>
    </row>
    <row r="752" spans="1:23" ht="15" customHeight="1">
      <c r="A752" s="71"/>
      <c r="B752" s="109" t="s">
        <v>91</v>
      </c>
      <c r="C752" s="44">
        <v>2446.021116</v>
      </c>
      <c r="D752" s="44">
        <v>8431.624697000001</v>
      </c>
      <c r="E752" s="44">
        <v>1.619544</v>
      </c>
      <c r="F752" s="44">
        <v>3.266429</v>
      </c>
      <c r="G752" s="44">
        <v>4.019806</v>
      </c>
      <c r="H752" s="44">
        <v>105.289143</v>
      </c>
      <c r="I752" s="44"/>
      <c r="J752" s="44">
        <v>6178.212689999999</v>
      </c>
      <c r="K752" s="44"/>
      <c r="L752" s="48">
        <v>1097.242287</v>
      </c>
      <c r="M752" s="48"/>
      <c r="N752" s="48"/>
      <c r="O752" s="48"/>
      <c r="P752" s="48"/>
      <c r="Q752" s="48"/>
      <c r="R752" s="44">
        <f t="shared" si="310"/>
        <v>18267.295712</v>
      </c>
      <c r="S752" s="48">
        <v>-40.90336</v>
      </c>
      <c r="T752" s="48">
        <f t="shared" si="317"/>
        <v>18226.392352</v>
      </c>
      <c r="U752" s="48">
        <v>-251.278</v>
      </c>
      <c r="V752" s="48">
        <f t="shared" si="318"/>
        <v>17975.114352</v>
      </c>
      <c r="W752" s="45">
        <f>V752/$S$10*100</f>
        <v>2.8459518396764807</v>
      </c>
    </row>
    <row r="753" spans="1:23" ht="15" customHeight="1">
      <c r="A753" s="71"/>
      <c r="B753" s="109" t="s">
        <v>93</v>
      </c>
      <c r="C753" s="44">
        <v>2850.055198</v>
      </c>
      <c r="D753" s="44">
        <v>9199.759410999997</v>
      </c>
      <c r="E753" s="44">
        <v>4.527049</v>
      </c>
      <c r="F753" s="44">
        <v>2.268356</v>
      </c>
      <c r="G753" s="44">
        <v>2.50139</v>
      </c>
      <c r="H753" s="44">
        <v>2.009176</v>
      </c>
      <c r="J753" s="44">
        <v>3859.6678099999995</v>
      </c>
      <c r="K753" s="44"/>
      <c r="L753" s="44">
        <v>1388.1059570000002</v>
      </c>
      <c r="M753" s="48"/>
      <c r="N753" s="48"/>
      <c r="O753" s="48"/>
      <c r="P753" s="48"/>
      <c r="Q753" s="48"/>
      <c r="R753" s="44">
        <f t="shared" si="310"/>
        <v>17308.894346999998</v>
      </c>
      <c r="S753" s="48">
        <v>-62.694554</v>
      </c>
      <c r="T753" s="48">
        <f aca="true" t="shared" si="319" ref="T753:T759">R753+S753</f>
        <v>17246.199792999996</v>
      </c>
      <c r="U753" s="48"/>
      <c r="V753" s="48">
        <f aca="true" t="shared" si="320" ref="V753:V758">T753+U753</f>
        <v>17246.199792999996</v>
      </c>
      <c r="W753" s="45">
        <f>V753/$S$11*100</f>
        <v>2.578383658475616</v>
      </c>
    </row>
    <row r="754" spans="1:23" ht="15" customHeight="1">
      <c r="A754" s="71"/>
      <c r="B754" s="109" t="s">
        <v>95</v>
      </c>
      <c r="C754" s="44">
        <v>4555.5622650000005</v>
      </c>
      <c r="D754" s="44">
        <v>9630.713023999999</v>
      </c>
      <c r="E754" s="44">
        <v>7.557202</v>
      </c>
      <c r="F754" s="44">
        <v>0.792834</v>
      </c>
      <c r="G754" s="44">
        <v>1.550266</v>
      </c>
      <c r="H754" s="44"/>
      <c r="J754" s="44">
        <v>2159.29421</v>
      </c>
      <c r="K754" s="44"/>
      <c r="L754" s="44">
        <v>1857.535909</v>
      </c>
      <c r="M754" s="48"/>
      <c r="N754" s="48"/>
      <c r="O754" s="48"/>
      <c r="P754" s="48"/>
      <c r="Q754" s="48"/>
      <c r="R754" s="44">
        <f t="shared" si="310"/>
        <v>18213.005709999998</v>
      </c>
      <c r="S754" s="48">
        <v>-106.158233</v>
      </c>
      <c r="T754" s="48">
        <f t="shared" si="319"/>
        <v>18106.847477</v>
      </c>
      <c r="U754" s="48">
        <v>-67.701</v>
      </c>
      <c r="V754" s="48">
        <f t="shared" si="320"/>
        <v>18039.146477</v>
      </c>
      <c r="W754" s="45">
        <f>V754/$S$12*100</f>
        <v>2.531655112332775</v>
      </c>
    </row>
    <row r="755" spans="1:23" ht="15" customHeight="1">
      <c r="A755" s="71"/>
      <c r="B755" s="109" t="s">
        <v>101</v>
      </c>
      <c r="C755" s="44">
        <v>3761.93346</v>
      </c>
      <c r="D755" s="44">
        <v>11579.626486</v>
      </c>
      <c r="E755" s="44">
        <v>7.160905</v>
      </c>
      <c r="F755" s="44">
        <v>4.44</v>
      </c>
      <c r="G755" s="44">
        <v>3.964585</v>
      </c>
      <c r="H755" s="44"/>
      <c r="J755" s="44">
        <v>2063.37196</v>
      </c>
      <c r="K755" s="44"/>
      <c r="L755" s="44">
        <v>1822.709132</v>
      </c>
      <c r="M755" s="48">
        <v>0.145103</v>
      </c>
      <c r="N755" s="48"/>
      <c r="O755" s="48"/>
      <c r="P755" s="48"/>
      <c r="Q755" s="48"/>
      <c r="R755" s="44">
        <f t="shared" si="310"/>
        <v>19243.351630999998</v>
      </c>
      <c r="S755" s="48">
        <v>-84.589763</v>
      </c>
      <c r="T755" s="48">
        <f t="shared" si="319"/>
        <v>19158.761867999998</v>
      </c>
      <c r="U755" s="48">
        <v>-60.914075</v>
      </c>
      <c r="V755" s="48">
        <f t="shared" si="320"/>
        <v>19097.847792999997</v>
      </c>
      <c r="W755" s="45">
        <f>V755/$S$13*100</f>
        <v>2.5392143813111905</v>
      </c>
    </row>
    <row r="756" spans="1:23" ht="15" customHeight="1">
      <c r="A756" s="71"/>
      <c r="B756" s="109" t="s">
        <v>106</v>
      </c>
      <c r="C756" s="44">
        <v>5935.7373130000005</v>
      </c>
      <c r="D756" s="44">
        <v>10435.712035999999</v>
      </c>
      <c r="E756" s="44">
        <v>5.196</v>
      </c>
      <c r="F756" s="44">
        <v>0.941</v>
      </c>
      <c r="G756" s="44">
        <v>1.224</v>
      </c>
      <c r="H756" s="44">
        <v>0</v>
      </c>
      <c r="J756" s="44">
        <v>1740.4222900000002</v>
      </c>
      <c r="K756" s="44"/>
      <c r="L756" s="44">
        <v>1487.8239999999998</v>
      </c>
      <c r="M756" s="48">
        <v>0.265057</v>
      </c>
      <c r="N756" s="48"/>
      <c r="O756" s="48"/>
      <c r="P756" s="48"/>
      <c r="Q756" s="48"/>
      <c r="R756" s="44">
        <f t="shared" si="310"/>
        <v>19607.321696</v>
      </c>
      <c r="S756" s="48">
        <v>-29.154999999999998</v>
      </c>
      <c r="T756" s="48">
        <f t="shared" si="319"/>
        <v>19578.166696</v>
      </c>
      <c r="U756" s="48">
        <v>-19.258791</v>
      </c>
      <c r="V756" s="48">
        <f t="shared" si="320"/>
        <v>19558.907905</v>
      </c>
      <c r="W756" s="87">
        <f>V756/$S$14*100</f>
        <v>2.296671613514812</v>
      </c>
    </row>
    <row r="757" spans="1:23" ht="15" customHeight="1">
      <c r="A757" s="71"/>
      <c r="B757" s="109" t="s">
        <v>135</v>
      </c>
      <c r="C757" s="44">
        <v>7183.9169999999995</v>
      </c>
      <c r="D757" s="44">
        <v>12857.867501</v>
      </c>
      <c r="E757" s="44">
        <v>1.079636</v>
      </c>
      <c r="F757" s="44">
        <v>3.162317</v>
      </c>
      <c r="G757" s="44">
        <v>0.130423</v>
      </c>
      <c r="H757" s="44"/>
      <c r="J757" s="44">
        <v>1716.5255500000003</v>
      </c>
      <c r="K757" s="44"/>
      <c r="L757" s="44">
        <v>1961.106323</v>
      </c>
      <c r="M757" s="48"/>
      <c r="N757" s="48"/>
      <c r="O757" s="48"/>
      <c r="P757" s="48"/>
      <c r="Q757" s="48"/>
      <c r="R757" s="44">
        <f>SUM(C757:O757)</f>
        <v>23723.78875</v>
      </c>
      <c r="S757" s="48">
        <v>-24.487000000000002</v>
      </c>
      <c r="T757" s="48">
        <f t="shared" si="319"/>
        <v>23699.30175</v>
      </c>
      <c r="U757" s="48">
        <v>-114.543</v>
      </c>
      <c r="V757" s="48">
        <f t="shared" si="320"/>
        <v>23584.758749999997</v>
      </c>
      <c r="W757" s="87">
        <f>V757/$S$15*100</f>
        <v>2.459157214168143</v>
      </c>
    </row>
    <row r="758" spans="1:23" ht="15" customHeight="1">
      <c r="A758" s="71"/>
      <c r="B758" s="109" t="s">
        <v>143</v>
      </c>
      <c r="C758" s="44">
        <v>7935.884523000001</v>
      </c>
      <c r="D758" s="44">
        <v>18223.945461</v>
      </c>
      <c r="E758" s="44">
        <v>8.480138</v>
      </c>
      <c r="F758" s="44">
        <v>3.144784</v>
      </c>
      <c r="G758" s="44">
        <v>3.046093</v>
      </c>
      <c r="H758" s="44"/>
      <c r="J758" s="44">
        <v>2551.2637299999997</v>
      </c>
      <c r="K758" s="44"/>
      <c r="L758" s="44">
        <v>2611.787845</v>
      </c>
      <c r="M758" s="48"/>
      <c r="N758" s="48"/>
      <c r="O758" s="48"/>
      <c r="P758" s="48"/>
      <c r="Q758" s="48"/>
      <c r="R758" s="44">
        <f>SUM(C758:O758)</f>
        <v>31337.552573999998</v>
      </c>
      <c r="S758" s="48">
        <v>-9.125999999999998</v>
      </c>
      <c r="T758" s="48">
        <f t="shared" si="319"/>
        <v>31328.426573999997</v>
      </c>
      <c r="U758" s="48">
        <v>-1088.834</v>
      </c>
      <c r="V758" s="48">
        <f t="shared" si="320"/>
        <v>30239.592574</v>
      </c>
      <c r="W758" s="87">
        <f>V758/$S$16*100</f>
        <v>2.842615724313697</v>
      </c>
    </row>
    <row r="759" spans="1:23" ht="15" customHeight="1">
      <c r="A759" s="71"/>
      <c r="B759" s="109" t="s">
        <v>150</v>
      </c>
      <c r="C759" s="44">
        <v>8400.323124</v>
      </c>
      <c r="D759" s="44">
        <v>18675.70438</v>
      </c>
      <c r="E759" s="44">
        <v>11.615312</v>
      </c>
      <c r="F759" s="44">
        <v>2.239979</v>
      </c>
      <c r="G759" s="44">
        <v>3.991116</v>
      </c>
      <c r="H759" s="44">
        <v>0</v>
      </c>
      <c r="J759" s="44">
        <v>4072.68137</v>
      </c>
      <c r="K759" s="44">
        <v>0</v>
      </c>
      <c r="L759" s="44">
        <v>2204.017093</v>
      </c>
      <c r="M759" s="48"/>
      <c r="N759" s="48"/>
      <c r="O759" s="48"/>
      <c r="P759" s="48"/>
      <c r="Q759" s="48"/>
      <c r="R759" s="44">
        <f>SUM(C759:O759)</f>
        <v>33370.572374</v>
      </c>
      <c r="S759" s="48">
        <v>0.040807000000000926</v>
      </c>
      <c r="T759" s="48">
        <f t="shared" si="319"/>
        <v>33370.613181</v>
      </c>
      <c r="U759" s="48">
        <v>-193.575</v>
      </c>
      <c r="V759" s="48">
        <f>T759+U759</f>
        <v>33177.038181</v>
      </c>
      <c r="W759" s="87">
        <f>V759/$S$17*100</f>
        <v>3.1100154325093126</v>
      </c>
    </row>
    <row r="760" spans="1:23" ht="15" customHeight="1">
      <c r="A760" s="71"/>
      <c r="B760" s="109" t="s">
        <v>159</v>
      </c>
      <c r="C760" s="44">
        <v>7993.181017</v>
      </c>
      <c r="D760" s="44">
        <v>18295.479901000002</v>
      </c>
      <c r="E760" s="44">
        <v>6.692416</v>
      </c>
      <c r="F760" s="44">
        <v>2.468677</v>
      </c>
      <c r="G760" s="44">
        <v>3.865865</v>
      </c>
      <c r="H760" s="44">
        <v>0</v>
      </c>
      <c r="J760" s="44">
        <v>5253.93823</v>
      </c>
      <c r="K760" s="44">
        <v>0</v>
      </c>
      <c r="L760" s="44">
        <v>2273.696984</v>
      </c>
      <c r="M760" s="48"/>
      <c r="N760" s="48"/>
      <c r="O760" s="48"/>
      <c r="P760" s="48"/>
      <c r="Q760" s="48"/>
      <c r="R760" s="44">
        <f>SUM(C760:O760)</f>
        <v>33829.323090000005</v>
      </c>
      <c r="S760" s="48">
        <v>-52.579357</v>
      </c>
      <c r="T760" s="48">
        <f>R760+S760</f>
        <v>33776.743733</v>
      </c>
      <c r="U760" s="48">
        <v>-103.4935</v>
      </c>
      <c r="V760" s="48">
        <f>T760+U760</f>
        <v>33673.250233000006</v>
      </c>
      <c r="W760" s="87">
        <f>V760/$S$18*100</f>
        <v>2.831850902513839</v>
      </c>
    </row>
    <row r="761" spans="1:23" ht="15" customHeight="1">
      <c r="A761" s="71"/>
      <c r="B761" s="13" t="s">
        <v>164</v>
      </c>
      <c r="C761" s="44">
        <v>10404.66377</v>
      </c>
      <c r="D761" s="44">
        <v>19101.615533000004</v>
      </c>
      <c r="E761" s="44">
        <v>4.083371</v>
      </c>
      <c r="F761" s="44">
        <v>6.183046</v>
      </c>
      <c r="G761" s="44">
        <v>5.970947</v>
      </c>
      <c r="H761" s="44">
        <v>0</v>
      </c>
      <c r="J761" s="44">
        <v>8431.447929999998</v>
      </c>
      <c r="K761" s="44"/>
      <c r="L761" s="44">
        <v>2954.40477</v>
      </c>
      <c r="M761" s="48"/>
      <c r="N761" s="48"/>
      <c r="O761" s="48"/>
      <c r="P761" s="48"/>
      <c r="Q761" s="48"/>
      <c r="R761" s="44">
        <f>SUM(C761:O761)</f>
        <v>40908.369367</v>
      </c>
      <c r="S761" s="48">
        <v>-53.034525</v>
      </c>
      <c r="T761" s="48">
        <f>R761+S761</f>
        <v>40855.334842</v>
      </c>
      <c r="U761" s="48">
        <v>-301.81257</v>
      </c>
      <c r="V761" s="48">
        <f>T761+U761</f>
        <v>40553.522271999995</v>
      </c>
      <c r="W761" s="87">
        <f>V761/$S$19*100</f>
        <v>2.876577202506001</v>
      </c>
    </row>
    <row r="762" spans="1:24" ht="15" customHeight="1">
      <c r="A762" s="71"/>
      <c r="B762" s="107"/>
      <c r="C762" s="44"/>
      <c r="D762" s="44"/>
      <c r="E762" s="44"/>
      <c r="F762" s="44"/>
      <c r="G762" s="44"/>
      <c r="H762" s="44"/>
      <c r="I762" s="44"/>
      <c r="J762" s="44"/>
      <c r="K762" s="44"/>
      <c r="L762" s="48"/>
      <c r="M762" s="48"/>
      <c r="N762" s="48"/>
      <c r="O762" s="48"/>
      <c r="P762" s="48"/>
      <c r="Q762" s="48"/>
      <c r="R762" s="44"/>
      <c r="S762" s="48"/>
      <c r="T762" s="48"/>
      <c r="U762" s="48"/>
      <c r="V762" s="48"/>
      <c r="W762" s="45"/>
      <c r="X762" s="31"/>
    </row>
    <row r="763" spans="1:23" ht="29.25" customHeight="1">
      <c r="A763" s="79" t="s">
        <v>178</v>
      </c>
      <c r="B763" s="13" t="s">
        <v>82</v>
      </c>
      <c r="C763" s="44">
        <v>3504.280895</v>
      </c>
      <c r="D763" s="44"/>
      <c r="E763" s="44"/>
      <c r="F763" s="44"/>
      <c r="G763" s="44"/>
      <c r="H763" s="44"/>
      <c r="I763" s="44"/>
      <c r="J763" s="44"/>
      <c r="K763" s="44"/>
      <c r="L763" s="48">
        <v>216.025</v>
      </c>
      <c r="M763" s="48"/>
      <c r="N763" s="48"/>
      <c r="O763" s="48"/>
      <c r="P763" s="48"/>
      <c r="Q763" s="48"/>
      <c r="R763" s="44">
        <f aca="true" t="shared" si="321" ref="R763:R771">SUM(C763:O763)</f>
        <v>3720.305895</v>
      </c>
      <c r="S763" s="48">
        <v>-1622.8296599999999</v>
      </c>
      <c r="T763" s="48">
        <f aca="true" t="shared" si="322" ref="T763:T768">R763+S763</f>
        <v>2097.476235</v>
      </c>
      <c r="U763" s="48"/>
      <c r="V763" s="48">
        <f aca="true" t="shared" si="323" ref="V763:V768">T763+U763</f>
        <v>2097.476235</v>
      </c>
      <c r="W763" s="45">
        <f>V763/$S$6*100</f>
        <v>0.39508351095811145</v>
      </c>
    </row>
    <row r="764" spans="1:23" ht="15" customHeight="1">
      <c r="A764" s="79"/>
      <c r="B764" s="13" t="s">
        <v>84</v>
      </c>
      <c r="C764" s="44">
        <v>3347.700352</v>
      </c>
      <c r="D764" s="44"/>
      <c r="E764" s="44"/>
      <c r="F764" s="44"/>
      <c r="G764" s="44"/>
      <c r="H764" s="44"/>
      <c r="I764" s="44"/>
      <c r="J764" s="44"/>
      <c r="K764" s="44"/>
      <c r="L764" s="48">
        <v>63.991769</v>
      </c>
      <c r="M764" s="48"/>
      <c r="N764" s="48"/>
      <c r="O764" s="48"/>
      <c r="P764" s="48"/>
      <c r="Q764" s="48"/>
      <c r="R764" s="44">
        <f t="shared" si="321"/>
        <v>3411.692121</v>
      </c>
      <c r="S764" s="48">
        <v>-1614.77959</v>
      </c>
      <c r="T764" s="48">
        <f t="shared" si="322"/>
        <v>1796.912531</v>
      </c>
      <c r="U764" s="48"/>
      <c r="V764" s="48">
        <f t="shared" si="323"/>
        <v>1796.912531</v>
      </c>
      <c r="W764" s="45">
        <f>V764/$S$7*100</f>
        <v>0.3325544722795784</v>
      </c>
    </row>
    <row r="765" spans="1:23" ht="15" customHeight="1">
      <c r="A765" s="79"/>
      <c r="B765" s="13" t="s">
        <v>85</v>
      </c>
      <c r="C765" s="44">
        <v>4506.335956</v>
      </c>
      <c r="D765" s="44"/>
      <c r="E765" s="44"/>
      <c r="F765" s="44"/>
      <c r="G765" s="44"/>
      <c r="H765" s="44"/>
      <c r="I765" s="44"/>
      <c r="J765" s="44"/>
      <c r="K765" s="44"/>
      <c r="L765" s="48">
        <v>98.529</v>
      </c>
      <c r="M765" s="48"/>
      <c r="N765" s="48"/>
      <c r="O765" s="48"/>
      <c r="P765" s="48"/>
      <c r="Q765" s="48"/>
      <c r="R765" s="44">
        <f t="shared" si="321"/>
        <v>4604.864955999999</v>
      </c>
      <c r="S765" s="48">
        <v>-2493.69138</v>
      </c>
      <c r="T765" s="48">
        <f t="shared" si="322"/>
        <v>2111.1735759999992</v>
      </c>
      <c r="U765" s="48"/>
      <c r="V765" s="48">
        <f t="shared" si="323"/>
        <v>2111.1735759999992</v>
      </c>
      <c r="W765" s="45">
        <f>V765/$S$8*100</f>
        <v>0.3595302642202452</v>
      </c>
    </row>
    <row r="766" spans="1:23" ht="15" customHeight="1">
      <c r="A766" s="71"/>
      <c r="B766" s="109" t="s">
        <v>89</v>
      </c>
      <c r="C766" s="44">
        <v>3165.467214</v>
      </c>
      <c r="D766" s="44"/>
      <c r="E766" s="44"/>
      <c r="F766" s="44"/>
      <c r="G766" s="44"/>
      <c r="H766" s="44"/>
      <c r="I766" s="44"/>
      <c r="J766" s="44"/>
      <c r="K766" s="44"/>
      <c r="L766" s="48">
        <v>15.795</v>
      </c>
      <c r="M766" s="48"/>
      <c r="N766" s="48"/>
      <c r="O766" s="48"/>
      <c r="P766" s="48"/>
      <c r="Q766" s="48"/>
      <c r="R766" s="44">
        <f t="shared" si="321"/>
        <v>3181.262214</v>
      </c>
      <c r="S766" s="48">
        <v>-1567.2835</v>
      </c>
      <c r="T766" s="48">
        <f t="shared" si="322"/>
        <v>1613.9787139999999</v>
      </c>
      <c r="U766" s="48"/>
      <c r="V766" s="48">
        <f t="shared" si="323"/>
        <v>1613.9787139999999</v>
      </c>
      <c r="W766" s="45">
        <f>V766/$S$9*100</f>
        <v>0.2597875466766634</v>
      </c>
    </row>
    <row r="767" spans="1:23" ht="15" customHeight="1">
      <c r="A767" s="71"/>
      <c r="B767" s="109" t="s">
        <v>91</v>
      </c>
      <c r="C767" s="44">
        <v>2409.23473</v>
      </c>
      <c r="D767" s="44"/>
      <c r="E767" s="44"/>
      <c r="F767" s="44"/>
      <c r="G767" s="44"/>
      <c r="H767" s="44"/>
      <c r="I767" s="44"/>
      <c r="J767" s="44"/>
      <c r="K767" s="44"/>
      <c r="L767" s="48">
        <v>70.758533</v>
      </c>
      <c r="M767" s="48"/>
      <c r="N767" s="48"/>
      <c r="O767" s="48"/>
      <c r="P767" s="48"/>
      <c r="Q767" s="48"/>
      <c r="R767" s="44">
        <f t="shared" si="321"/>
        <v>2479.9932630000003</v>
      </c>
      <c r="S767" s="48">
        <v>-1569.44125</v>
      </c>
      <c r="T767" s="48">
        <f t="shared" si="322"/>
        <v>910.5520130000002</v>
      </c>
      <c r="U767" s="48"/>
      <c r="V767" s="48">
        <f t="shared" si="323"/>
        <v>910.5520130000002</v>
      </c>
      <c r="W767" s="45">
        <f>V767/$S$10*100</f>
        <v>0.1441652679238807</v>
      </c>
    </row>
    <row r="768" spans="1:23" ht="15" customHeight="1">
      <c r="A768" s="71"/>
      <c r="B768" s="109" t="s">
        <v>93</v>
      </c>
      <c r="C768" s="44">
        <v>1567.737363</v>
      </c>
      <c r="D768" s="44"/>
      <c r="E768" s="44"/>
      <c r="F768" s="44"/>
      <c r="G768" s="44"/>
      <c r="H768" s="44"/>
      <c r="I768" s="44"/>
      <c r="J768" s="44"/>
      <c r="K768" s="44"/>
      <c r="L768" s="48">
        <v>46.117343000000005</v>
      </c>
      <c r="M768" s="48"/>
      <c r="N768" s="48"/>
      <c r="O768" s="48"/>
      <c r="P768" s="48"/>
      <c r="Q768" s="48"/>
      <c r="R768" s="44">
        <f t="shared" si="321"/>
        <v>1613.854706</v>
      </c>
      <c r="S768" s="48">
        <v>-1022.1669999999999</v>
      </c>
      <c r="T768" s="48">
        <f t="shared" si="322"/>
        <v>591.6877060000002</v>
      </c>
      <c r="U768" s="48"/>
      <c r="V768" s="48">
        <f t="shared" si="323"/>
        <v>591.6877060000002</v>
      </c>
      <c r="W768" s="45">
        <f>V768/$S$11*100</f>
        <v>0.0884599465611285</v>
      </c>
    </row>
    <row r="769" spans="1:23" ht="15" customHeight="1">
      <c r="A769" s="71"/>
      <c r="B769" s="109" t="s">
        <v>95</v>
      </c>
      <c r="C769" s="44">
        <v>725.814283</v>
      </c>
      <c r="D769" s="44"/>
      <c r="E769" s="44"/>
      <c r="F769" s="44"/>
      <c r="G769" s="44"/>
      <c r="H769" s="44"/>
      <c r="I769" s="44"/>
      <c r="J769" s="44"/>
      <c r="K769" s="44"/>
      <c r="L769" s="48">
        <v>30.469095</v>
      </c>
      <c r="M769" s="48"/>
      <c r="N769" s="48"/>
      <c r="O769" s="48"/>
      <c r="P769" s="48"/>
      <c r="Q769" s="48"/>
      <c r="R769" s="44">
        <f t="shared" si="321"/>
        <v>756.2833780000001</v>
      </c>
      <c r="S769" s="48">
        <v>-300.40873999999997</v>
      </c>
      <c r="T769" s="48">
        <f aca="true" t="shared" si="324" ref="T769:T774">R769+S769</f>
        <v>455.8746380000001</v>
      </c>
      <c r="U769" s="48"/>
      <c r="V769" s="48">
        <f aca="true" t="shared" si="325" ref="V769:V774">T769+U769</f>
        <v>455.8746380000001</v>
      </c>
      <c r="W769" s="45">
        <f>V769/$S$12*100</f>
        <v>0.06397849029869893</v>
      </c>
    </row>
    <row r="770" spans="1:23" ht="15" customHeight="1">
      <c r="A770" s="71"/>
      <c r="B770" s="109" t="s">
        <v>101</v>
      </c>
      <c r="C770" s="44">
        <v>549.707</v>
      </c>
      <c r="D770" s="44">
        <v>0</v>
      </c>
      <c r="E770" s="44">
        <v>0</v>
      </c>
      <c r="F770" s="44"/>
      <c r="G770" s="44"/>
      <c r="H770" s="44"/>
      <c r="I770" s="44"/>
      <c r="J770" s="44"/>
      <c r="K770" s="44"/>
      <c r="L770" s="48">
        <v>30.635683</v>
      </c>
      <c r="M770" s="48"/>
      <c r="N770" s="48"/>
      <c r="O770" s="48"/>
      <c r="P770" s="48"/>
      <c r="Q770" s="48"/>
      <c r="R770" s="44">
        <f t="shared" si="321"/>
        <v>580.342683</v>
      </c>
      <c r="S770" s="48">
        <v>-183.866673</v>
      </c>
      <c r="T770" s="48">
        <f t="shared" si="324"/>
        <v>396.47601</v>
      </c>
      <c r="U770" s="48"/>
      <c r="V770" s="48">
        <f t="shared" si="325"/>
        <v>396.47601</v>
      </c>
      <c r="W770" s="45">
        <f>V770/$S$13*100</f>
        <v>0.05271471410542304</v>
      </c>
    </row>
    <row r="771" spans="1:23" ht="15" customHeight="1">
      <c r="A771" s="71"/>
      <c r="B771" s="109" t="s">
        <v>106</v>
      </c>
      <c r="C771" s="44">
        <v>469.08156</v>
      </c>
      <c r="D771" s="44"/>
      <c r="E771" s="44"/>
      <c r="F771" s="44"/>
      <c r="G771" s="44"/>
      <c r="H771" s="44"/>
      <c r="I771" s="44"/>
      <c r="J771" s="44"/>
      <c r="K771" s="44"/>
      <c r="L771" s="48">
        <v>24.974</v>
      </c>
      <c r="M771" s="48"/>
      <c r="N771" s="48"/>
      <c r="O771" s="48"/>
      <c r="P771" s="48"/>
      <c r="Q771" s="48"/>
      <c r="R771" s="44">
        <f t="shared" si="321"/>
        <v>494.05556</v>
      </c>
      <c r="S771" s="48">
        <v>-216.61254</v>
      </c>
      <c r="T771" s="48">
        <f t="shared" si="324"/>
        <v>277.44302000000005</v>
      </c>
      <c r="U771" s="48"/>
      <c r="V771" s="48">
        <f t="shared" si="325"/>
        <v>277.44302000000005</v>
      </c>
      <c r="W771" s="87">
        <f>V771/$S$14*100</f>
        <v>0.03257827643019531</v>
      </c>
    </row>
    <row r="772" spans="1:23" ht="15" customHeight="1">
      <c r="A772" s="71"/>
      <c r="B772" s="109" t="s">
        <v>135</v>
      </c>
      <c r="C772" s="44">
        <v>597.044</v>
      </c>
      <c r="D772" s="44"/>
      <c r="E772" s="44"/>
      <c r="F772" s="44"/>
      <c r="G772" s="44"/>
      <c r="H772" s="44"/>
      <c r="I772" s="44"/>
      <c r="J772" s="44"/>
      <c r="K772" s="44"/>
      <c r="L772" s="48">
        <v>54.858248</v>
      </c>
      <c r="M772" s="48"/>
      <c r="N772" s="48"/>
      <c r="O772" s="48"/>
      <c r="P772" s="48"/>
      <c r="Q772" s="48"/>
      <c r="R772" s="44">
        <f>SUM(C772:O772)</f>
        <v>651.902248</v>
      </c>
      <c r="S772" s="48">
        <v>-264.054118</v>
      </c>
      <c r="T772" s="48">
        <f t="shared" si="324"/>
        <v>387.84812999999997</v>
      </c>
      <c r="U772" s="48"/>
      <c r="V772" s="48">
        <f t="shared" si="325"/>
        <v>387.84812999999997</v>
      </c>
      <c r="W772" s="87">
        <f>V772/$S$15*100</f>
        <v>0.04044050384408209</v>
      </c>
    </row>
    <row r="773" spans="1:23" ht="15" customHeight="1">
      <c r="A773" s="71"/>
      <c r="B773" s="109" t="s">
        <v>143</v>
      </c>
      <c r="C773" s="44">
        <v>628.642653</v>
      </c>
      <c r="D773" s="44"/>
      <c r="E773" s="44"/>
      <c r="F773" s="44"/>
      <c r="G773" s="44"/>
      <c r="H773" s="44"/>
      <c r="I773" s="44"/>
      <c r="J773" s="44"/>
      <c r="K773" s="44"/>
      <c r="L773" s="48">
        <v>62.215057</v>
      </c>
      <c r="M773" s="48"/>
      <c r="N773" s="48"/>
      <c r="O773" s="48"/>
      <c r="P773" s="48"/>
      <c r="Q773" s="48"/>
      <c r="R773" s="44">
        <f>SUM(C773:O773)</f>
        <v>690.85771</v>
      </c>
      <c r="S773" s="48">
        <v>-189.93418</v>
      </c>
      <c r="T773" s="48">
        <f t="shared" si="324"/>
        <v>500.92353</v>
      </c>
      <c r="U773" s="48"/>
      <c r="V773" s="48">
        <f t="shared" si="325"/>
        <v>500.92353</v>
      </c>
      <c r="W773" s="87">
        <f>V773/$S$16*100</f>
        <v>0.04708836931490346</v>
      </c>
    </row>
    <row r="774" spans="1:23" ht="15" customHeight="1">
      <c r="A774" s="71"/>
      <c r="B774" s="109" t="s">
        <v>150</v>
      </c>
      <c r="C774" s="44">
        <v>745.136811</v>
      </c>
      <c r="D774" s="44">
        <v>0</v>
      </c>
      <c r="E774" s="44">
        <v>0</v>
      </c>
      <c r="F774" s="44"/>
      <c r="G774" s="44"/>
      <c r="H774" s="44"/>
      <c r="I774" s="44"/>
      <c r="J774" s="44"/>
      <c r="K774" s="44"/>
      <c r="L774" s="48">
        <v>108.67034000000001</v>
      </c>
      <c r="M774" s="48"/>
      <c r="N774" s="48"/>
      <c r="O774" s="48"/>
      <c r="P774" s="48"/>
      <c r="Q774" s="48"/>
      <c r="R774" s="44">
        <f>SUM(C774:O774)</f>
        <v>853.807151</v>
      </c>
      <c r="S774" s="48">
        <v>-97.77046999999999</v>
      </c>
      <c r="T774" s="48">
        <f t="shared" si="324"/>
        <v>756.036681</v>
      </c>
      <c r="U774" s="48"/>
      <c r="V774" s="48">
        <f t="shared" si="325"/>
        <v>756.036681</v>
      </c>
      <c r="W774" s="87">
        <f>V774/$S$17*100</f>
        <v>0.07087087559249537</v>
      </c>
    </row>
    <row r="775" spans="1:23" ht="15" customHeight="1">
      <c r="A775" s="71"/>
      <c r="B775" s="109" t="s">
        <v>159</v>
      </c>
      <c r="C775" s="44">
        <v>602.279031</v>
      </c>
      <c r="D775" s="44">
        <v>0</v>
      </c>
      <c r="E775" s="44">
        <v>0</v>
      </c>
      <c r="F775" s="44"/>
      <c r="G775" s="44"/>
      <c r="H775" s="44"/>
      <c r="I775" s="44"/>
      <c r="J775" s="44"/>
      <c r="K775" s="44"/>
      <c r="L775" s="48">
        <v>139.123894</v>
      </c>
      <c r="M775" s="48"/>
      <c r="N775" s="48"/>
      <c r="O775" s="48"/>
      <c r="P775" s="48"/>
      <c r="Q775" s="48"/>
      <c r="R775" s="44">
        <f>SUM(C775:O775)</f>
        <v>741.4029250000001</v>
      </c>
      <c r="S775" s="48">
        <v>-57.17449</v>
      </c>
      <c r="T775" s="48">
        <f>R775+S775</f>
        <v>684.2284350000001</v>
      </c>
      <c r="U775" s="48"/>
      <c r="V775" s="48">
        <f>T775+U775</f>
        <v>684.2284350000001</v>
      </c>
      <c r="W775" s="87">
        <f>V775/$S$18*100</f>
        <v>0.05754220034517158</v>
      </c>
    </row>
    <row r="776" spans="1:23" ht="15" customHeight="1">
      <c r="A776" s="71"/>
      <c r="B776" s="13" t="s">
        <v>164</v>
      </c>
      <c r="C776" s="44">
        <v>507.917286</v>
      </c>
      <c r="D776" s="44">
        <v>0</v>
      </c>
      <c r="E776" s="44"/>
      <c r="F776" s="44"/>
      <c r="G776" s="44"/>
      <c r="H776" s="44"/>
      <c r="I776" s="44"/>
      <c r="J776" s="44"/>
      <c r="K776" s="44"/>
      <c r="L776" s="48">
        <v>182.081326</v>
      </c>
      <c r="M776" s="48"/>
      <c r="N776" s="48"/>
      <c r="O776" s="48"/>
      <c r="P776" s="48"/>
      <c r="Q776" s="48"/>
      <c r="R776" s="44">
        <f>SUM(C776:O776)</f>
        <v>689.998612</v>
      </c>
      <c r="S776" s="48">
        <v>-93</v>
      </c>
      <c r="T776" s="48">
        <f>R776+S776</f>
        <v>596.998612</v>
      </c>
      <c r="U776" s="48"/>
      <c r="V776" s="48">
        <f>T776+U776</f>
        <v>596.998612</v>
      </c>
      <c r="W776" s="87">
        <f>V776/$S$19*100</f>
        <v>0.04234681726752589</v>
      </c>
    </row>
    <row r="777" spans="1:23" ht="15" customHeight="1">
      <c r="A777" s="71"/>
      <c r="B777" s="107"/>
      <c r="C777" s="44"/>
      <c r="D777" s="44"/>
      <c r="E777" s="44"/>
      <c r="F777" s="44"/>
      <c r="G777" s="44"/>
      <c r="H777" s="44"/>
      <c r="I777" s="44"/>
      <c r="J777" s="44"/>
      <c r="K777" s="44"/>
      <c r="L777" s="48"/>
      <c r="M777" s="48"/>
      <c r="N777" s="48"/>
      <c r="O777" s="48"/>
      <c r="P777" s="48"/>
      <c r="Q777" s="48"/>
      <c r="R777" s="44"/>
      <c r="S777" s="48"/>
      <c r="T777" s="48"/>
      <c r="U777" s="48"/>
      <c r="V777" s="48"/>
      <c r="W777" s="45"/>
    </row>
    <row r="778" spans="1:23" ht="15" customHeight="1">
      <c r="A778" s="71" t="s">
        <v>179</v>
      </c>
      <c r="B778" s="13" t="s">
        <v>17</v>
      </c>
      <c r="C778" s="44">
        <v>7.5592879</v>
      </c>
      <c r="D778" s="44">
        <v>26.679</v>
      </c>
      <c r="E778" s="44"/>
      <c r="F778" s="44">
        <v>53.5</v>
      </c>
      <c r="G778" s="44"/>
      <c r="H778" s="44">
        <v>6.3849649</v>
      </c>
      <c r="I778" s="44"/>
      <c r="J778" s="44"/>
      <c r="K778" s="44"/>
      <c r="L778" s="48">
        <v>32.5</v>
      </c>
      <c r="M778" s="48"/>
      <c r="N778" s="48"/>
      <c r="O778" s="48"/>
      <c r="P778" s="48"/>
      <c r="Q778" s="48"/>
      <c r="R778" s="44">
        <f aca="true" t="shared" si="326" ref="R778:R791">SUM(C778:O778)</f>
        <v>126.62325279999999</v>
      </c>
      <c r="S778" s="48"/>
      <c r="T778" s="48">
        <f aca="true" t="shared" si="327" ref="T778:T787">R778+S778</f>
        <v>126.62325279999999</v>
      </c>
      <c r="U778" s="48"/>
      <c r="V778" s="48">
        <f aca="true" t="shared" si="328" ref="V778:V786">T778+U778</f>
        <v>126.62325279999999</v>
      </c>
      <c r="W778" s="20">
        <f>V778/$S$1*100</f>
        <v>0.051748797470087454</v>
      </c>
    </row>
    <row r="779" spans="2:23" ht="15" customHeight="1">
      <c r="B779" s="13" t="s">
        <v>18</v>
      </c>
      <c r="C779" s="44">
        <v>3.6</v>
      </c>
      <c r="D779" s="44">
        <v>0.6</v>
      </c>
      <c r="E779" s="44"/>
      <c r="F779" s="44">
        <v>26.2</v>
      </c>
      <c r="G779" s="44"/>
      <c r="H779" s="44">
        <v>5.7</v>
      </c>
      <c r="I779" s="44"/>
      <c r="J779" s="44"/>
      <c r="K779" s="44"/>
      <c r="L779" s="48"/>
      <c r="M779" s="48"/>
      <c r="N779" s="48"/>
      <c r="O779" s="48"/>
      <c r="P779" s="48"/>
      <c r="Q779" s="48"/>
      <c r="R779" s="44">
        <f t="shared" si="326"/>
        <v>36.1</v>
      </c>
      <c r="S779" s="48"/>
      <c r="T779" s="48">
        <f t="shared" si="327"/>
        <v>36.1</v>
      </c>
      <c r="U779" s="48"/>
      <c r="V779" s="48">
        <f t="shared" si="328"/>
        <v>36.1</v>
      </c>
      <c r="W779" s="20">
        <f>V779/$S$2*100</f>
        <v>0.012584452658230319</v>
      </c>
    </row>
    <row r="780" spans="1:23" ht="15" customHeight="1">
      <c r="A780" s="71"/>
      <c r="B780" s="13" t="s">
        <v>68</v>
      </c>
      <c r="C780" s="44">
        <v>3.9</v>
      </c>
      <c r="D780" s="44">
        <v>4.9</v>
      </c>
      <c r="E780" s="44"/>
      <c r="F780" s="44">
        <v>23.7</v>
      </c>
      <c r="G780" s="44"/>
      <c r="H780" s="44">
        <v>11.7</v>
      </c>
      <c r="I780" s="44"/>
      <c r="J780" s="44"/>
      <c r="K780" s="44"/>
      <c r="L780" s="48"/>
      <c r="M780" s="48"/>
      <c r="N780" s="48"/>
      <c r="O780" s="48"/>
      <c r="P780" s="48"/>
      <c r="Q780" s="48"/>
      <c r="R780" s="44">
        <f t="shared" si="326"/>
        <v>44.2</v>
      </c>
      <c r="S780" s="48"/>
      <c r="T780" s="48">
        <f t="shared" si="327"/>
        <v>44.2</v>
      </c>
      <c r="U780" s="48"/>
      <c r="V780" s="48">
        <f t="shared" si="328"/>
        <v>44.2</v>
      </c>
      <c r="W780" s="20">
        <f>V780/$S$3*100</f>
        <v>0.012895222524277739</v>
      </c>
    </row>
    <row r="781" spans="2:23" ht="15" customHeight="1">
      <c r="B781" s="13" t="s">
        <v>69</v>
      </c>
      <c r="C781" s="44">
        <v>3.7</v>
      </c>
      <c r="D781" s="44">
        <v>0.8</v>
      </c>
      <c r="E781" s="44"/>
      <c r="F781" s="44">
        <v>7.3</v>
      </c>
      <c r="G781" s="44"/>
      <c r="H781" s="44">
        <v>6.6</v>
      </c>
      <c r="I781" s="44"/>
      <c r="J781" s="44"/>
      <c r="K781" s="44"/>
      <c r="L781" s="48">
        <v>2.7</v>
      </c>
      <c r="M781" s="48"/>
      <c r="N781" s="48"/>
      <c r="O781" s="48"/>
      <c r="P781" s="48"/>
      <c r="Q781" s="48"/>
      <c r="R781" s="44">
        <f t="shared" si="326"/>
        <v>21.099999999999998</v>
      </c>
      <c r="S781" s="48"/>
      <c r="T781" s="48">
        <f t="shared" si="327"/>
        <v>21.099999999999998</v>
      </c>
      <c r="U781" s="48"/>
      <c r="V781" s="48">
        <f t="shared" si="328"/>
        <v>21.099999999999998</v>
      </c>
      <c r="W781" s="45">
        <f>V781/$S$4*100</f>
        <v>0.004956645793158466</v>
      </c>
    </row>
    <row r="782" spans="1:24" ht="15" customHeight="1">
      <c r="A782" s="71"/>
      <c r="B782" s="13" t="s">
        <v>75</v>
      </c>
      <c r="C782" s="44">
        <v>4.7</v>
      </c>
      <c r="D782" s="44">
        <v>5.9</v>
      </c>
      <c r="E782" s="44"/>
      <c r="F782" s="44">
        <v>3.2</v>
      </c>
      <c r="G782" s="44"/>
      <c r="H782" s="44">
        <v>0.5</v>
      </c>
      <c r="I782" s="44"/>
      <c r="J782" s="44"/>
      <c r="K782" s="44"/>
      <c r="L782" s="48">
        <v>0.1</v>
      </c>
      <c r="M782" s="48"/>
      <c r="N782" s="48"/>
      <c r="O782" s="48"/>
      <c r="P782" s="48"/>
      <c r="Q782" s="48"/>
      <c r="R782" s="44">
        <f t="shared" si="326"/>
        <v>14.4</v>
      </c>
      <c r="S782" s="48"/>
      <c r="T782" s="48">
        <f t="shared" si="327"/>
        <v>14.4</v>
      </c>
      <c r="U782" s="48"/>
      <c r="V782" s="48">
        <f t="shared" si="328"/>
        <v>14.4</v>
      </c>
      <c r="W782" s="45">
        <f>V782/$S$5*100</f>
        <v>0.0026674837070465654</v>
      </c>
      <c r="X782" s="18"/>
    </row>
    <row r="783" spans="1:24" ht="15" customHeight="1">
      <c r="A783" s="71"/>
      <c r="B783" s="13" t="s">
        <v>82</v>
      </c>
      <c r="C783" s="44">
        <v>4.708129</v>
      </c>
      <c r="D783" s="44">
        <v>3.585170000000005</v>
      </c>
      <c r="E783" s="44"/>
      <c r="F783" s="44"/>
      <c r="G783" s="44"/>
      <c r="H783" s="44"/>
      <c r="I783" s="44"/>
      <c r="J783" s="44"/>
      <c r="K783" s="44"/>
      <c r="L783" s="48">
        <v>0.18</v>
      </c>
      <c r="M783" s="48"/>
      <c r="N783" s="48"/>
      <c r="O783" s="48"/>
      <c r="P783" s="48"/>
      <c r="Q783" s="48"/>
      <c r="R783" s="44">
        <f t="shared" si="326"/>
        <v>8.473299000000004</v>
      </c>
      <c r="S783" s="48"/>
      <c r="T783" s="48">
        <f t="shared" si="327"/>
        <v>8.473299000000004</v>
      </c>
      <c r="U783" s="48"/>
      <c r="V783" s="48">
        <f t="shared" si="328"/>
        <v>8.473299000000004</v>
      </c>
      <c r="W783" s="45">
        <f>V783/$S$6*100</f>
        <v>0.001596042263772231</v>
      </c>
      <c r="X783" s="18"/>
    </row>
    <row r="784" spans="1:24" ht="15" customHeight="1">
      <c r="A784" s="71"/>
      <c r="B784" s="13" t="s">
        <v>84</v>
      </c>
      <c r="C784" s="44">
        <v>193.40557</v>
      </c>
      <c r="D784" s="44">
        <v>25.823904</v>
      </c>
      <c r="E784" s="44"/>
      <c r="F784" s="44"/>
      <c r="G784" s="44"/>
      <c r="H784" s="44"/>
      <c r="I784" s="44"/>
      <c r="J784" s="44"/>
      <c r="K784" s="44"/>
      <c r="L784" s="48"/>
      <c r="M784" s="48"/>
      <c r="N784" s="48"/>
      <c r="O784" s="48"/>
      <c r="P784" s="48"/>
      <c r="Q784" s="48"/>
      <c r="R784" s="44">
        <f t="shared" si="326"/>
        <v>219.229474</v>
      </c>
      <c r="S784" s="48"/>
      <c r="T784" s="48">
        <f t="shared" si="327"/>
        <v>219.229474</v>
      </c>
      <c r="U784" s="48"/>
      <c r="V784" s="48">
        <f t="shared" si="328"/>
        <v>219.229474</v>
      </c>
      <c r="W784" s="45">
        <f>V784/$S$7*100</f>
        <v>0.04057278291315982</v>
      </c>
      <c r="X784" s="18"/>
    </row>
    <row r="785" spans="1:24" ht="15" customHeight="1">
      <c r="A785" s="71"/>
      <c r="B785" s="13" t="s">
        <v>85</v>
      </c>
      <c r="C785" s="44">
        <v>214.691882</v>
      </c>
      <c r="D785" s="44"/>
      <c r="E785" s="44"/>
      <c r="F785" s="44"/>
      <c r="G785" s="44"/>
      <c r="H785" s="44"/>
      <c r="I785" s="44"/>
      <c r="J785" s="44"/>
      <c r="K785" s="44"/>
      <c r="L785" s="48"/>
      <c r="M785" s="48"/>
      <c r="N785" s="48"/>
      <c r="O785" s="48"/>
      <c r="P785" s="48"/>
      <c r="Q785" s="48"/>
      <c r="R785" s="44">
        <f t="shared" si="326"/>
        <v>214.691882</v>
      </c>
      <c r="S785" s="48"/>
      <c r="T785" s="48">
        <f t="shared" si="327"/>
        <v>214.691882</v>
      </c>
      <c r="U785" s="48">
        <f aca="true" t="shared" si="329" ref="U785:U790">-T785</f>
        <v>-214.691882</v>
      </c>
      <c r="V785" s="48">
        <f t="shared" si="328"/>
        <v>0</v>
      </c>
      <c r="W785" s="45">
        <f>V785/$S$7*100</f>
        <v>0</v>
      </c>
      <c r="X785" s="18"/>
    </row>
    <row r="786" spans="1:24" ht="15" customHeight="1">
      <c r="A786" s="71"/>
      <c r="B786" s="109" t="s">
        <v>89</v>
      </c>
      <c r="C786" s="44">
        <v>96.917722</v>
      </c>
      <c r="D786" s="44"/>
      <c r="E786" s="44"/>
      <c r="F786" s="44"/>
      <c r="G786" s="44"/>
      <c r="H786" s="44"/>
      <c r="I786" s="44"/>
      <c r="J786" s="44"/>
      <c r="K786" s="44"/>
      <c r="L786" s="48">
        <v>0.5</v>
      </c>
      <c r="M786" s="48"/>
      <c r="N786" s="48"/>
      <c r="O786" s="48"/>
      <c r="P786" s="48"/>
      <c r="Q786" s="48"/>
      <c r="R786" s="44">
        <f t="shared" si="326"/>
        <v>97.417722</v>
      </c>
      <c r="S786" s="48"/>
      <c r="T786" s="48">
        <f t="shared" si="327"/>
        <v>97.417722</v>
      </c>
      <c r="U786" s="48">
        <f t="shared" si="329"/>
        <v>-97.417722</v>
      </c>
      <c r="V786" s="48">
        <f t="shared" si="328"/>
        <v>0</v>
      </c>
      <c r="W786" s="51"/>
      <c r="X786" s="18"/>
    </row>
    <row r="787" spans="1:24" ht="15" customHeight="1">
      <c r="A787" s="71"/>
      <c r="B787" s="109" t="s">
        <v>91</v>
      </c>
      <c r="C787" s="44">
        <v>35.042196</v>
      </c>
      <c r="D787" s="44"/>
      <c r="E787" s="44"/>
      <c r="F787" s="44"/>
      <c r="G787" s="44"/>
      <c r="H787" s="44"/>
      <c r="I787" s="44"/>
      <c r="J787" s="44"/>
      <c r="K787" s="44"/>
      <c r="L787" s="48"/>
      <c r="M787" s="48"/>
      <c r="N787" s="48"/>
      <c r="O787" s="48"/>
      <c r="P787" s="48"/>
      <c r="Q787" s="48"/>
      <c r="R787" s="44">
        <f t="shared" si="326"/>
        <v>35.042196</v>
      </c>
      <c r="S787" s="48"/>
      <c r="T787" s="48">
        <f t="shared" si="327"/>
        <v>35.042196</v>
      </c>
      <c r="U787" s="48">
        <f t="shared" si="329"/>
        <v>-35.042196</v>
      </c>
      <c r="V787" s="48"/>
      <c r="W787" s="51"/>
      <c r="X787" s="18"/>
    </row>
    <row r="788" spans="1:24" ht="15" customHeight="1">
      <c r="A788" s="71"/>
      <c r="B788" s="109" t="s">
        <v>93</v>
      </c>
      <c r="C788" s="44">
        <v>113.604256</v>
      </c>
      <c r="D788" s="44"/>
      <c r="E788" s="44"/>
      <c r="F788" s="44"/>
      <c r="G788" s="44"/>
      <c r="H788" s="44"/>
      <c r="I788" s="44"/>
      <c r="J788" s="44"/>
      <c r="K788" s="44"/>
      <c r="L788" s="48"/>
      <c r="M788" s="48"/>
      <c r="N788" s="48"/>
      <c r="O788" s="48"/>
      <c r="P788" s="48"/>
      <c r="Q788" s="48"/>
      <c r="R788" s="44">
        <f t="shared" si="326"/>
        <v>113.604256</v>
      </c>
      <c r="S788" s="48"/>
      <c r="T788" s="48">
        <f aca="true" t="shared" si="330" ref="T788:T793">R788+S788</f>
        <v>113.604256</v>
      </c>
      <c r="U788" s="48">
        <f t="shared" si="329"/>
        <v>-113.604256</v>
      </c>
      <c r="V788" s="48"/>
      <c r="W788" s="51"/>
      <c r="X788" s="18"/>
    </row>
    <row r="789" spans="1:24" ht="15" customHeight="1">
      <c r="A789" s="71"/>
      <c r="B789" s="109" t="s">
        <v>95</v>
      </c>
      <c r="C789" s="44">
        <v>32.5</v>
      </c>
      <c r="D789" s="44"/>
      <c r="E789" s="44"/>
      <c r="F789" s="44"/>
      <c r="G789" s="44"/>
      <c r="H789" s="44"/>
      <c r="I789" s="44"/>
      <c r="J789" s="44"/>
      <c r="K789" s="44"/>
      <c r="L789" s="48"/>
      <c r="M789" s="48"/>
      <c r="N789" s="48"/>
      <c r="O789" s="48"/>
      <c r="P789" s="48"/>
      <c r="Q789" s="48"/>
      <c r="R789" s="44">
        <f t="shared" si="326"/>
        <v>32.5</v>
      </c>
      <c r="S789" s="48"/>
      <c r="T789" s="48">
        <f t="shared" si="330"/>
        <v>32.5</v>
      </c>
      <c r="U789" s="48">
        <f t="shared" si="329"/>
        <v>-32.5</v>
      </c>
      <c r="V789" s="48"/>
      <c r="W789" s="51"/>
      <c r="X789" s="18"/>
    </row>
    <row r="790" spans="1:24" ht="15" customHeight="1">
      <c r="A790" s="71"/>
      <c r="B790" s="109" t="s">
        <v>101</v>
      </c>
      <c r="C790" s="44">
        <v>79.7</v>
      </c>
      <c r="D790" s="44"/>
      <c r="E790" s="44"/>
      <c r="F790" s="44"/>
      <c r="G790" s="44"/>
      <c r="H790" s="44"/>
      <c r="I790" s="44"/>
      <c r="J790" s="44"/>
      <c r="K790" s="44"/>
      <c r="L790" s="48"/>
      <c r="M790" s="48"/>
      <c r="N790" s="48"/>
      <c r="O790" s="48"/>
      <c r="P790" s="48"/>
      <c r="Q790" s="48"/>
      <c r="R790" s="44">
        <f t="shared" si="326"/>
        <v>79.7</v>
      </c>
      <c r="S790" s="48"/>
      <c r="T790" s="48">
        <f t="shared" si="330"/>
        <v>79.7</v>
      </c>
      <c r="U790" s="48">
        <f t="shared" si="329"/>
        <v>-79.7</v>
      </c>
      <c r="V790" s="48"/>
      <c r="W790" s="51"/>
      <c r="X790" s="18"/>
    </row>
    <row r="791" spans="1:24" ht="15" customHeight="1">
      <c r="A791" s="71"/>
      <c r="B791" s="109" t="s">
        <v>106</v>
      </c>
      <c r="C791" s="44">
        <v>227.886337</v>
      </c>
      <c r="D791" s="44"/>
      <c r="E791" s="44"/>
      <c r="F791" s="44"/>
      <c r="G791" s="44"/>
      <c r="H791" s="44"/>
      <c r="I791" s="44"/>
      <c r="J791" s="44"/>
      <c r="K791" s="44"/>
      <c r="L791" s="48"/>
      <c r="M791" s="48"/>
      <c r="N791" s="48"/>
      <c r="O791" s="48"/>
      <c r="P791" s="48"/>
      <c r="Q791" s="48"/>
      <c r="R791" s="44">
        <f t="shared" si="326"/>
        <v>227.886337</v>
      </c>
      <c r="S791" s="48"/>
      <c r="T791" s="48">
        <f t="shared" si="330"/>
        <v>227.886337</v>
      </c>
      <c r="U791" s="48">
        <f aca="true" t="shared" si="331" ref="U791:U796">-T791</f>
        <v>-227.886337</v>
      </c>
      <c r="V791" s="48"/>
      <c r="W791" s="51"/>
      <c r="X791" s="18"/>
    </row>
    <row r="792" spans="1:24" ht="15" customHeight="1">
      <c r="A792" s="71"/>
      <c r="B792" s="109" t="s">
        <v>135</v>
      </c>
      <c r="C792" s="44">
        <v>108.997</v>
      </c>
      <c r="D792" s="44"/>
      <c r="E792" s="44"/>
      <c r="F792" s="44"/>
      <c r="G792" s="44"/>
      <c r="H792" s="44"/>
      <c r="I792" s="44"/>
      <c r="J792" s="44"/>
      <c r="K792" s="44"/>
      <c r="L792" s="48"/>
      <c r="M792" s="48"/>
      <c r="N792" s="48"/>
      <c r="O792" s="48"/>
      <c r="P792" s="48"/>
      <c r="Q792" s="48"/>
      <c r="R792" s="44">
        <f>SUM(C792:O792)</f>
        <v>108.997</v>
      </c>
      <c r="S792" s="48"/>
      <c r="T792" s="48">
        <f t="shared" si="330"/>
        <v>108.997</v>
      </c>
      <c r="U792" s="48">
        <f t="shared" si="331"/>
        <v>-108.997</v>
      </c>
      <c r="V792" s="48"/>
      <c r="W792" s="51"/>
      <c r="X792" s="18"/>
    </row>
    <row r="793" spans="1:24" ht="15" customHeight="1">
      <c r="A793" s="71"/>
      <c r="B793" s="109" t="s">
        <v>143</v>
      </c>
      <c r="C793" s="44"/>
      <c r="D793" s="44"/>
      <c r="E793" s="44"/>
      <c r="F793" s="44"/>
      <c r="G793" s="44"/>
      <c r="H793" s="44"/>
      <c r="I793" s="44"/>
      <c r="J793" s="44"/>
      <c r="K793" s="44"/>
      <c r="L793" s="48"/>
      <c r="M793" s="48"/>
      <c r="N793" s="48"/>
      <c r="O793" s="48"/>
      <c r="P793" s="48"/>
      <c r="Q793" s="48"/>
      <c r="R793" s="44">
        <f>SUM(C793:O793)</f>
        <v>0</v>
      </c>
      <c r="S793" s="48"/>
      <c r="T793" s="48">
        <f t="shared" si="330"/>
        <v>0</v>
      </c>
      <c r="U793" s="48">
        <f t="shared" si="331"/>
        <v>0</v>
      </c>
      <c r="V793" s="48"/>
      <c r="W793" s="51"/>
      <c r="X793" s="18"/>
    </row>
    <row r="794" spans="1:24" ht="15" customHeight="1">
      <c r="A794" s="71"/>
      <c r="B794" s="109" t="s">
        <v>150</v>
      </c>
      <c r="C794" s="44">
        <v>4670.129</v>
      </c>
      <c r="D794" s="44">
        <v>0</v>
      </c>
      <c r="E794" s="44">
        <v>0</v>
      </c>
      <c r="F794" s="44">
        <v>0</v>
      </c>
      <c r="G794" s="44"/>
      <c r="H794" s="44">
        <v>0</v>
      </c>
      <c r="I794" s="44"/>
      <c r="J794" s="44"/>
      <c r="K794" s="44"/>
      <c r="L794" s="48"/>
      <c r="M794" s="48"/>
      <c r="N794" s="48"/>
      <c r="O794" s="48"/>
      <c r="P794" s="48"/>
      <c r="Q794" s="48">
        <v>75.604</v>
      </c>
      <c r="R794" s="44">
        <f>SUM(C794:Q794)</f>
        <v>4745.733</v>
      </c>
      <c r="S794" s="48"/>
      <c r="T794" s="48">
        <f>R794+S794</f>
        <v>4745.733</v>
      </c>
      <c r="U794" s="48">
        <f t="shared" si="331"/>
        <v>-4745.733</v>
      </c>
      <c r="V794" s="48"/>
      <c r="W794" s="51"/>
      <c r="X794" s="18"/>
    </row>
    <row r="795" spans="1:24" ht="15" customHeight="1">
      <c r="A795" s="71"/>
      <c r="B795" s="109" t="s">
        <v>159</v>
      </c>
      <c r="C795" s="44">
        <v>2400</v>
      </c>
      <c r="D795" s="44">
        <v>0</v>
      </c>
      <c r="E795" s="44">
        <v>0</v>
      </c>
      <c r="F795" s="44">
        <v>0</v>
      </c>
      <c r="G795" s="44"/>
      <c r="H795" s="44">
        <v>0</v>
      </c>
      <c r="I795" s="44"/>
      <c r="J795" s="44"/>
      <c r="K795" s="44"/>
      <c r="L795" s="48"/>
      <c r="M795" s="48"/>
      <c r="N795" s="48"/>
      <c r="O795" s="48"/>
      <c r="P795" s="48"/>
      <c r="Q795" s="48">
        <v>139.397</v>
      </c>
      <c r="R795" s="44">
        <f>SUM(C795:Q795)</f>
        <v>2539.397</v>
      </c>
      <c r="S795" s="48"/>
      <c r="T795" s="48">
        <f>R795+S795</f>
        <v>2539.397</v>
      </c>
      <c r="U795" s="48">
        <f t="shared" si="331"/>
        <v>-2539.397</v>
      </c>
      <c r="V795" s="48"/>
      <c r="W795" s="51"/>
      <c r="X795" s="18"/>
    </row>
    <row r="796" spans="1:24" ht="15" customHeight="1">
      <c r="A796" s="71"/>
      <c r="B796" s="13" t="s">
        <v>164</v>
      </c>
      <c r="C796" s="44">
        <v>170</v>
      </c>
      <c r="D796" s="44"/>
      <c r="E796" s="44"/>
      <c r="F796" s="44"/>
      <c r="G796" s="44"/>
      <c r="H796" s="44"/>
      <c r="I796" s="44"/>
      <c r="J796" s="44"/>
      <c r="K796" s="44"/>
      <c r="L796" s="48"/>
      <c r="M796" s="48"/>
      <c r="N796" s="48"/>
      <c r="O796" s="48"/>
      <c r="P796" s="48"/>
      <c r="Q796" s="48">
        <v>173.104</v>
      </c>
      <c r="R796" s="44">
        <f>SUM(C796:Q796)</f>
        <v>343.10400000000004</v>
      </c>
      <c r="S796" s="48"/>
      <c r="T796" s="48">
        <f>R796+S796</f>
        <v>343.10400000000004</v>
      </c>
      <c r="U796" s="48">
        <f t="shared" si="331"/>
        <v>-343.10400000000004</v>
      </c>
      <c r="V796" s="48"/>
      <c r="W796" s="51"/>
      <c r="X796" s="18"/>
    </row>
    <row r="797" spans="1:23" ht="15" customHeight="1">
      <c r="A797" s="71"/>
      <c r="B797" s="107"/>
      <c r="C797" s="44"/>
      <c r="D797" s="44"/>
      <c r="E797" s="44"/>
      <c r="F797" s="44"/>
      <c r="G797" s="44"/>
      <c r="H797" s="44"/>
      <c r="I797" s="44"/>
      <c r="J797" s="44"/>
      <c r="K797" s="44"/>
      <c r="L797" s="48"/>
      <c r="M797" s="48"/>
      <c r="N797" s="48"/>
      <c r="O797" s="48"/>
      <c r="P797" s="48"/>
      <c r="Q797" s="48"/>
      <c r="R797" s="44"/>
      <c r="S797" s="48"/>
      <c r="T797" s="48"/>
      <c r="U797" s="48"/>
      <c r="V797" s="48"/>
      <c r="W797" s="51"/>
    </row>
    <row r="798" spans="1:23" ht="15" customHeight="1">
      <c r="A798" s="81" t="s">
        <v>180</v>
      </c>
      <c r="B798" s="13" t="s">
        <v>17</v>
      </c>
      <c r="C798" s="44">
        <v>2829.9857943</v>
      </c>
      <c r="D798" s="44">
        <v>115.3</v>
      </c>
      <c r="E798" s="44">
        <v>0.99</v>
      </c>
      <c r="F798" s="44">
        <v>5.21</v>
      </c>
      <c r="G798" s="44"/>
      <c r="H798" s="44"/>
      <c r="I798" s="44"/>
      <c r="J798" s="44"/>
      <c r="K798" s="44"/>
      <c r="L798" s="48">
        <v>3.5</v>
      </c>
      <c r="M798" s="48"/>
      <c r="N798" s="48"/>
      <c r="O798" s="48"/>
      <c r="P798" s="48"/>
      <c r="Q798" s="48"/>
      <c r="R798" s="44">
        <f aca="true" t="shared" si="332" ref="R798:R811">SUM(C798:O798)</f>
        <v>2954.9857943</v>
      </c>
      <c r="S798" s="48"/>
      <c r="T798" s="48">
        <f aca="true" t="shared" si="333" ref="T798:T807">R798+S798</f>
        <v>2954.9857943</v>
      </c>
      <c r="U798" s="48">
        <v>-2954.9857943</v>
      </c>
      <c r="V798" s="48"/>
      <c r="W798" s="20">
        <f>V798/$S$1*100</f>
        <v>0</v>
      </c>
    </row>
    <row r="799" spans="1:23" ht="15" customHeight="1">
      <c r="A799" s="82"/>
      <c r="B799" s="13" t="s">
        <v>18</v>
      </c>
      <c r="C799" s="44">
        <v>2056.8</v>
      </c>
      <c r="D799" s="44">
        <v>191.6</v>
      </c>
      <c r="E799" s="44">
        <v>2.4</v>
      </c>
      <c r="F799" s="44">
        <v>6.7</v>
      </c>
      <c r="G799" s="44"/>
      <c r="H799" s="44"/>
      <c r="I799" s="44"/>
      <c r="J799" s="44"/>
      <c r="K799" s="44"/>
      <c r="L799" s="48">
        <v>16.2</v>
      </c>
      <c r="M799" s="48"/>
      <c r="N799" s="48"/>
      <c r="O799" s="48"/>
      <c r="P799" s="48"/>
      <c r="Q799" s="48"/>
      <c r="R799" s="44">
        <f t="shared" si="332"/>
        <v>2273.7</v>
      </c>
      <c r="S799" s="48"/>
      <c r="T799" s="48">
        <f t="shared" si="333"/>
        <v>2273.7</v>
      </c>
      <c r="U799" s="48">
        <f aca="true" t="shared" si="334" ref="U799:U808">-T799</f>
        <v>-2273.7</v>
      </c>
      <c r="V799" s="48">
        <f>T799+U799</f>
        <v>0</v>
      </c>
      <c r="W799" s="20">
        <f>V799/$S$2*100</f>
        <v>0</v>
      </c>
    </row>
    <row r="800" spans="1:23" ht="15" customHeight="1">
      <c r="A800" s="82"/>
      <c r="B800" s="13" t="s">
        <v>68</v>
      </c>
      <c r="C800" s="44">
        <v>2247.7</v>
      </c>
      <c r="D800" s="44">
        <v>171.3</v>
      </c>
      <c r="E800" s="44">
        <v>3.4</v>
      </c>
      <c r="F800" s="44">
        <v>8.6</v>
      </c>
      <c r="G800" s="44"/>
      <c r="H800" s="44"/>
      <c r="I800" s="44"/>
      <c r="J800" s="44"/>
      <c r="K800" s="44"/>
      <c r="L800" s="48">
        <v>31.3</v>
      </c>
      <c r="M800" s="48"/>
      <c r="N800" s="48"/>
      <c r="O800" s="48"/>
      <c r="P800" s="48"/>
      <c r="Q800" s="48"/>
      <c r="R800" s="44">
        <f t="shared" si="332"/>
        <v>2462.3</v>
      </c>
      <c r="S800" s="48"/>
      <c r="T800" s="48">
        <f t="shared" si="333"/>
        <v>2462.3</v>
      </c>
      <c r="U800" s="48">
        <f t="shared" si="334"/>
        <v>-2462.3</v>
      </c>
      <c r="V800" s="48">
        <f>T800+U800</f>
        <v>0</v>
      </c>
      <c r="W800" s="20">
        <f>V800/$S$3*100</f>
        <v>0</v>
      </c>
    </row>
    <row r="801" spans="2:23" ht="15" customHeight="1">
      <c r="B801" s="13" t="s">
        <v>69</v>
      </c>
      <c r="C801" s="44">
        <v>2114.9</v>
      </c>
      <c r="D801" s="44">
        <v>201.3</v>
      </c>
      <c r="E801" s="44">
        <v>3</v>
      </c>
      <c r="F801" s="44">
        <v>7.8</v>
      </c>
      <c r="G801" s="44"/>
      <c r="H801" s="44"/>
      <c r="I801" s="44"/>
      <c r="J801" s="44"/>
      <c r="K801" s="44"/>
      <c r="L801" s="48">
        <v>27.6</v>
      </c>
      <c r="M801" s="48"/>
      <c r="N801" s="48"/>
      <c r="O801" s="48"/>
      <c r="P801" s="48"/>
      <c r="Q801" s="48"/>
      <c r="R801" s="44">
        <f t="shared" si="332"/>
        <v>2354.6000000000004</v>
      </c>
      <c r="S801" s="48"/>
      <c r="T801" s="48">
        <f t="shared" si="333"/>
        <v>2354.6000000000004</v>
      </c>
      <c r="U801" s="48">
        <f t="shared" si="334"/>
        <v>-2354.6000000000004</v>
      </c>
      <c r="V801" s="48">
        <f>T801+U801</f>
        <v>0</v>
      </c>
      <c r="W801" s="45">
        <f>V801/$S$4*100</f>
        <v>0</v>
      </c>
    </row>
    <row r="802" spans="2:23" ht="15" customHeight="1">
      <c r="B802" s="13" t="s">
        <v>75</v>
      </c>
      <c r="C802" s="44">
        <v>2108.8</v>
      </c>
      <c r="D802" s="44">
        <v>283.2</v>
      </c>
      <c r="E802" s="44">
        <v>3.6</v>
      </c>
      <c r="F802" s="44">
        <v>9.492019</v>
      </c>
      <c r="G802" s="44"/>
      <c r="H802" s="44"/>
      <c r="I802" s="44"/>
      <c r="J802" s="44">
        <v>553.5</v>
      </c>
      <c r="K802" s="44"/>
      <c r="L802" s="48">
        <v>45.55</v>
      </c>
      <c r="M802" s="48"/>
      <c r="N802" s="48"/>
      <c r="O802" s="48"/>
      <c r="P802" s="48"/>
      <c r="Q802" s="48"/>
      <c r="R802" s="44">
        <f t="shared" si="332"/>
        <v>3004.142019</v>
      </c>
      <c r="S802" s="48">
        <v>-275.4</v>
      </c>
      <c r="T802" s="48">
        <f t="shared" si="333"/>
        <v>2728.742019</v>
      </c>
      <c r="U802" s="48">
        <f t="shared" si="334"/>
        <v>-2728.742019</v>
      </c>
      <c r="V802" s="48">
        <f>T802+U802</f>
        <v>0</v>
      </c>
      <c r="W802" s="45">
        <f>V802/$S$5*100</f>
        <v>0</v>
      </c>
    </row>
    <row r="803" spans="2:23" ht="15" customHeight="1">
      <c r="B803" s="13" t="s">
        <v>82</v>
      </c>
      <c r="C803" s="44">
        <v>2498.177653</v>
      </c>
      <c r="D803" s="44">
        <v>419.00108900000004</v>
      </c>
      <c r="E803" s="44"/>
      <c r="F803" s="44"/>
      <c r="G803" s="44"/>
      <c r="H803" s="44"/>
      <c r="I803" s="44"/>
      <c r="J803" s="44">
        <v>1093.69525</v>
      </c>
      <c r="K803" s="44"/>
      <c r="L803" s="48">
        <v>30.056</v>
      </c>
      <c r="M803" s="48"/>
      <c r="N803" s="48"/>
      <c r="O803" s="48"/>
      <c r="P803" s="48"/>
      <c r="Q803" s="48"/>
      <c r="R803" s="44">
        <f t="shared" si="332"/>
        <v>4040.929992</v>
      </c>
      <c r="S803" s="48">
        <v>-113.42781</v>
      </c>
      <c r="T803" s="48">
        <f t="shared" si="333"/>
        <v>3927.5021819999997</v>
      </c>
      <c r="U803" s="48">
        <f t="shared" si="334"/>
        <v>-3927.5021819999997</v>
      </c>
      <c r="V803" s="48"/>
      <c r="W803" s="45"/>
    </row>
    <row r="804" spans="2:23" ht="15" customHeight="1">
      <c r="B804" s="13" t="s">
        <v>84</v>
      </c>
      <c r="C804" s="44">
        <v>2476.841265</v>
      </c>
      <c r="D804" s="44">
        <v>631.82165</v>
      </c>
      <c r="E804" s="44"/>
      <c r="F804" s="44"/>
      <c r="G804" s="44"/>
      <c r="H804" s="44"/>
      <c r="I804" s="44"/>
      <c r="J804" s="44">
        <v>470.6109</v>
      </c>
      <c r="K804" s="44"/>
      <c r="L804" s="48">
        <v>30.58106</v>
      </c>
      <c r="M804" s="48"/>
      <c r="N804" s="48"/>
      <c r="O804" s="48"/>
      <c r="P804" s="48"/>
      <c r="Q804" s="48"/>
      <c r="R804" s="44">
        <f t="shared" si="332"/>
        <v>3609.854875</v>
      </c>
      <c r="S804" s="48">
        <v>-124.14604</v>
      </c>
      <c r="T804" s="48">
        <f t="shared" si="333"/>
        <v>3485.708835</v>
      </c>
      <c r="U804" s="48">
        <f t="shared" si="334"/>
        <v>-3485.708835</v>
      </c>
      <c r="V804" s="48"/>
      <c r="W804" s="45">
        <f>V804/$S$7*100</f>
        <v>0</v>
      </c>
    </row>
    <row r="805" spans="2:23" ht="15" customHeight="1">
      <c r="B805" s="13" t="s">
        <v>85</v>
      </c>
      <c r="C805" s="44">
        <v>2419.485862</v>
      </c>
      <c r="D805" s="44">
        <v>872.698191</v>
      </c>
      <c r="E805" s="44">
        <v>0</v>
      </c>
      <c r="F805" s="44">
        <v>0</v>
      </c>
      <c r="G805" s="44"/>
      <c r="H805" s="44"/>
      <c r="I805" s="44"/>
      <c r="J805" s="44">
        <v>650.18804</v>
      </c>
      <c r="K805" s="44"/>
      <c r="L805" s="48">
        <v>29.4</v>
      </c>
      <c r="M805" s="48"/>
      <c r="N805" s="48"/>
      <c r="O805" s="48"/>
      <c r="P805" s="48"/>
      <c r="Q805" s="48"/>
      <c r="R805" s="44">
        <f t="shared" si="332"/>
        <v>3971.772093</v>
      </c>
      <c r="S805" s="48">
        <v>-77.11962</v>
      </c>
      <c r="T805" s="48">
        <f t="shared" si="333"/>
        <v>3894.652473</v>
      </c>
      <c r="U805" s="48">
        <f t="shared" si="334"/>
        <v>-3894.652473</v>
      </c>
      <c r="V805" s="48"/>
      <c r="W805" s="45"/>
    </row>
    <row r="806" spans="1:23" ht="15" customHeight="1">
      <c r="A806" s="82"/>
      <c r="B806" s="109" t="s">
        <v>89</v>
      </c>
      <c r="C806" s="44">
        <v>2642.398273</v>
      </c>
      <c r="D806" s="44">
        <v>1010.9</v>
      </c>
      <c r="E806" s="44"/>
      <c r="F806" s="44"/>
      <c r="G806" s="44"/>
      <c r="H806" s="44"/>
      <c r="I806" s="44"/>
      <c r="J806" s="44">
        <v>700.49955</v>
      </c>
      <c r="K806" s="44"/>
      <c r="L806" s="48">
        <v>32.84</v>
      </c>
      <c r="M806" s="48"/>
      <c r="N806" s="48"/>
      <c r="O806" s="48"/>
      <c r="P806" s="48"/>
      <c r="Q806" s="48"/>
      <c r="R806" s="44">
        <f t="shared" si="332"/>
        <v>4386.637823</v>
      </c>
      <c r="S806" s="48">
        <v>-83.65685</v>
      </c>
      <c r="T806" s="48">
        <f t="shared" si="333"/>
        <v>4302.980973</v>
      </c>
      <c r="U806" s="48">
        <f t="shared" si="334"/>
        <v>-4302.980973</v>
      </c>
      <c r="V806" s="48">
        <f>T806+U806</f>
        <v>0</v>
      </c>
      <c r="W806" s="51"/>
    </row>
    <row r="807" spans="1:23" ht="15" customHeight="1">
      <c r="A807" s="82"/>
      <c r="B807" s="109" t="s">
        <v>91</v>
      </c>
      <c r="C807" s="44">
        <v>2627.404982</v>
      </c>
      <c r="D807" s="44">
        <v>1519.4579190000002</v>
      </c>
      <c r="E807" s="44"/>
      <c r="F807" s="44"/>
      <c r="G807" s="44"/>
      <c r="H807" s="44"/>
      <c r="I807" s="44"/>
      <c r="J807" s="44">
        <v>614.76101</v>
      </c>
      <c r="K807" s="44"/>
      <c r="L807" s="48">
        <v>16.926421</v>
      </c>
      <c r="M807" s="48"/>
      <c r="N807" s="48"/>
      <c r="O807" s="48"/>
      <c r="P807" s="48"/>
      <c r="Q807" s="48"/>
      <c r="R807" s="44">
        <f t="shared" si="332"/>
        <v>4778.550332000001</v>
      </c>
      <c r="S807" s="48">
        <v>-79.30983</v>
      </c>
      <c r="T807" s="48">
        <f t="shared" si="333"/>
        <v>4699.240502000001</v>
      </c>
      <c r="U807" s="48">
        <f t="shared" si="334"/>
        <v>-4699.240502000001</v>
      </c>
      <c r="V807" s="48"/>
      <c r="W807" s="51"/>
    </row>
    <row r="808" spans="1:23" ht="15" customHeight="1">
      <c r="A808" s="82"/>
      <c r="B808" s="109" t="s">
        <v>93</v>
      </c>
      <c r="C808" s="44">
        <v>2620.085416</v>
      </c>
      <c r="D808" s="44">
        <v>1644.286186</v>
      </c>
      <c r="E808" s="44">
        <v>0</v>
      </c>
      <c r="F808" s="44">
        <v>0</v>
      </c>
      <c r="G808" s="44"/>
      <c r="H808" s="44">
        <v>0</v>
      </c>
      <c r="J808" s="44">
        <v>515.98366</v>
      </c>
      <c r="K808" s="44"/>
      <c r="L808" s="44">
        <v>25.847806</v>
      </c>
      <c r="M808" s="48"/>
      <c r="N808" s="48"/>
      <c r="O808" s="48"/>
      <c r="P808" s="48"/>
      <c r="Q808" s="48"/>
      <c r="R808" s="44">
        <f t="shared" si="332"/>
        <v>4806.203068</v>
      </c>
      <c r="S808" s="48">
        <v>-78.27443</v>
      </c>
      <c r="T808" s="48">
        <f aca="true" t="shared" si="335" ref="T808:T813">R808+S808</f>
        <v>4727.928637999999</v>
      </c>
      <c r="U808" s="48">
        <f t="shared" si="334"/>
        <v>-4727.928637999999</v>
      </c>
      <c r="V808" s="48"/>
      <c r="W808" s="51"/>
    </row>
    <row r="809" spans="1:23" ht="15" customHeight="1">
      <c r="A809" s="82"/>
      <c r="B809" s="109" t="s">
        <v>95</v>
      </c>
      <c r="C809" s="44">
        <v>2778.325594</v>
      </c>
      <c r="D809" s="44">
        <v>3691.785718</v>
      </c>
      <c r="E809" s="44"/>
      <c r="F809" s="44"/>
      <c r="G809" s="44"/>
      <c r="H809" s="44"/>
      <c r="J809" s="44">
        <v>483.9337</v>
      </c>
      <c r="K809" s="44"/>
      <c r="L809" s="44">
        <v>39.968</v>
      </c>
      <c r="M809" s="48"/>
      <c r="N809" s="48"/>
      <c r="O809" s="48"/>
      <c r="P809" s="48"/>
      <c r="Q809" s="48"/>
      <c r="R809" s="44">
        <f t="shared" si="332"/>
        <v>6994.013011999999</v>
      </c>
      <c r="S809" s="48">
        <v>-81.08842</v>
      </c>
      <c r="T809" s="48">
        <f t="shared" si="335"/>
        <v>6912.924591999999</v>
      </c>
      <c r="U809" s="48">
        <f aca="true" t="shared" si="336" ref="U809:U814">-T809</f>
        <v>-6912.924591999999</v>
      </c>
      <c r="V809" s="48"/>
      <c r="W809" s="51"/>
    </row>
    <row r="810" spans="1:23" ht="15" customHeight="1">
      <c r="A810" s="82"/>
      <c r="B810" s="109" t="s">
        <v>101</v>
      </c>
      <c r="C810" s="44">
        <v>2555.974</v>
      </c>
      <c r="D810" s="44">
        <v>2159.562563</v>
      </c>
      <c r="E810" s="44">
        <v>0</v>
      </c>
      <c r="F810" s="44">
        <v>0</v>
      </c>
      <c r="G810" s="44"/>
      <c r="H810" s="44">
        <v>0</v>
      </c>
      <c r="J810" s="44">
        <v>223.24122</v>
      </c>
      <c r="K810" s="44"/>
      <c r="L810" s="44">
        <v>23.51972</v>
      </c>
      <c r="M810" s="48"/>
      <c r="N810" s="48"/>
      <c r="O810" s="48"/>
      <c r="P810" s="48"/>
      <c r="Q810" s="48"/>
      <c r="R810" s="44">
        <f t="shared" si="332"/>
        <v>4962.297503</v>
      </c>
      <c r="S810" s="48">
        <v>-83.78497</v>
      </c>
      <c r="T810" s="48">
        <f t="shared" si="335"/>
        <v>4878.512533</v>
      </c>
      <c r="U810" s="48">
        <f t="shared" si="336"/>
        <v>-4878.512533</v>
      </c>
      <c r="V810" s="48"/>
      <c r="W810" s="51"/>
    </row>
    <row r="811" spans="1:23" ht="15" customHeight="1">
      <c r="A811" s="82"/>
      <c r="B811" s="109" t="s">
        <v>106</v>
      </c>
      <c r="C811" s="44">
        <v>2527.712912</v>
      </c>
      <c r="D811" s="44">
        <v>1961.316453</v>
      </c>
      <c r="E811" s="44"/>
      <c r="F811" s="44"/>
      <c r="G811" s="44"/>
      <c r="H811" s="44"/>
      <c r="J811" s="44">
        <v>84.90625</v>
      </c>
      <c r="K811" s="44"/>
      <c r="L811" s="44">
        <v>9.281</v>
      </c>
      <c r="M811" s="48"/>
      <c r="N811" s="48"/>
      <c r="O811" s="48"/>
      <c r="P811" s="48"/>
      <c r="Q811" s="48"/>
      <c r="R811" s="44">
        <f t="shared" si="332"/>
        <v>4583.216615</v>
      </c>
      <c r="S811" s="48">
        <v>-84.90625</v>
      </c>
      <c r="T811" s="48">
        <f t="shared" si="335"/>
        <v>4498.310365</v>
      </c>
      <c r="U811" s="48">
        <f t="shared" si="336"/>
        <v>-4498.310365</v>
      </c>
      <c r="V811" s="48"/>
      <c r="W811" s="51"/>
    </row>
    <row r="812" spans="1:23" ht="15" customHeight="1">
      <c r="A812" s="82"/>
      <c r="B812" s="109" t="s">
        <v>135</v>
      </c>
      <c r="C812" s="44">
        <v>2326.828</v>
      </c>
      <c r="D812" s="44">
        <v>2699.9496339999996</v>
      </c>
      <c r="E812" s="44">
        <v>0</v>
      </c>
      <c r="F812" s="44">
        <v>0</v>
      </c>
      <c r="G812" s="44">
        <v>0</v>
      </c>
      <c r="H812" s="44"/>
      <c r="J812" s="44">
        <v>84.85973</v>
      </c>
      <c r="K812" s="44"/>
      <c r="L812" s="44">
        <v>6.557551999999999</v>
      </c>
      <c r="M812" s="48"/>
      <c r="N812" s="48"/>
      <c r="O812" s="48"/>
      <c r="P812" s="48"/>
      <c r="Q812" s="48"/>
      <c r="R812" s="44">
        <f>SUM(C812:O812)</f>
        <v>5118.194916</v>
      </c>
      <c r="S812" s="48">
        <v>-84.85973</v>
      </c>
      <c r="T812" s="48">
        <f t="shared" si="335"/>
        <v>5033.335186</v>
      </c>
      <c r="U812" s="48">
        <f t="shared" si="336"/>
        <v>-5033.335186</v>
      </c>
      <c r="V812" s="48"/>
      <c r="W812" s="51"/>
    </row>
    <row r="813" spans="1:23" ht="15" customHeight="1">
      <c r="A813" s="82"/>
      <c r="B813" s="109" t="s">
        <v>143</v>
      </c>
      <c r="C813" s="44">
        <v>2065.037187</v>
      </c>
      <c r="D813" s="44">
        <v>1650.215494</v>
      </c>
      <c r="E813" s="44"/>
      <c r="F813" s="44"/>
      <c r="G813" s="44"/>
      <c r="H813" s="44"/>
      <c r="J813" s="44">
        <v>88.6782</v>
      </c>
      <c r="K813" s="44"/>
      <c r="L813" s="44">
        <v>7.383745</v>
      </c>
      <c r="M813" s="48"/>
      <c r="N813" s="48"/>
      <c r="O813" s="48"/>
      <c r="P813" s="48"/>
      <c r="Q813" s="48"/>
      <c r="R813" s="44">
        <f>SUM(C813:O813)</f>
        <v>3811.314626</v>
      </c>
      <c r="S813" s="48">
        <v>-88.67814</v>
      </c>
      <c r="T813" s="48">
        <f t="shared" si="335"/>
        <v>3722.636486</v>
      </c>
      <c r="U813" s="48">
        <f t="shared" si="336"/>
        <v>-3722.636486</v>
      </c>
      <c r="V813" s="48"/>
      <c r="W813" s="51"/>
    </row>
    <row r="814" spans="1:23" ht="15" customHeight="1">
      <c r="A814" s="82"/>
      <c r="B814" s="109" t="s">
        <v>150</v>
      </c>
      <c r="C814" s="44">
        <v>1959.759114</v>
      </c>
      <c r="D814" s="44">
        <v>2201.900433</v>
      </c>
      <c r="E814" s="44">
        <v>0</v>
      </c>
      <c r="F814" s="44">
        <v>0</v>
      </c>
      <c r="G814" s="44"/>
      <c r="H814" s="44">
        <v>0</v>
      </c>
      <c r="J814" s="44">
        <v>90.16849</v>
      </c>
      <c r="K814" s="44"/>
      <c r="L814" s="44">
        <v>6.529734</v>
      </c>
      <c r="M814" s="48"/>
      <c r="N814" s="48"/>
      <c r="O814" s="48"/>
      <c r="P814" s="48"/>
      <c r="Q814" s="48"/>
      <c r="R814" s="44">
        <f>SUM(C814:O814)</f>
        <v>4258.357770999999</v>
      </c>
      <c r="S814" s="48">
        <v>-90.16849</v>
      </c>
      <c r="T814" s="48">
        <f>R814+S814</f>
        <v>4168.189280999999</v>
      </c>
      <c r="U814" s="48">
        <f t="shared" si="336"/>
        <v>-4168.189280999999</v>
      </c>
      <c r="V814" s="48"/>
      <c r="W814" s="51"/>
    </row>
    <row r="815" spans="1:23" ht="15" customHeight="1">
      <c r="A815" s="82"/>
      <c r="B815" s="109" t="s">
        <v>159</v>
      </c>
      <c r="C815" s="44">
        <v>1819.284566</v>
      </c>
      <c r="D815" s="44">
        <v>1774.658908</v>
      </c>
      <c r="E815" s="44">
        <v>0</v>
      </c>
      <c r="F815" s="44">
        <v>0</v>
      </c>
      <c r="G815" s="44"/>
      <c r="H815" s="44">
        <v>0</v>
      </c>
      <c r="J815" s="44">
        <v>89.96364</v>
      </c>
      <c r="K815" s="44"/>
      <c r="L815" s="44">
        <v>5.853382</v>
      </c>
      <c r="M815" s="48"/>
      <c r="N815" s="48"/>
      <c r="O815" s="48"/>
      <c r="P815" s="48"/>
      <c r="Q815" s="48"/>
      <c r="R815" s="44">
        <f>SUM(C815:O815)</f>
        <v>3689.760496</v>
      </c>
      <c r="S815" s="48">
        <v>-89.96364</v>
      </c>
      <c r="T815" s="48">
        <f>R815+S815</f>
        <v>3599.796856</v>
      </c>
      <c r="U815" s="48">
        <f>-T815</f>
        <v>-3599.796856</v>
      </c>
      <c r="V815" s="48"/>
      <c r="W815" s="51"/>
    </row>
    <row r="816" spans="1:23" ht="15" customHeight="1">
      <c r="A816" s="82"/>
      <c r="B816" s="13" t="s">
        <v>164</v>
      </c>
      <c r="C816" s="44">
        <v>1505.945999</v>
      </c>
      <c r="D816" s="44">
        <v>2479.137408</v>
      </c>
      <c r="E816" s="44">
        <v>0</v>
      </c>
      <c r="F816" s="44">
        <v>0</v>
      </c>
      <c r="G816" s="44"/>
      <c r="H816" s="44">
        <v>0</v>
      </c>
      <c r="J816" s="44">
        <v>70.62613</v>
      </c>
      <c r="K816" s="44"/>
      <c r="L816" s="44">
        <v>6.099268</v>
      </c>
      <c r="M816" s="48"/>
      <c r="N816" s="48"/>
      <c r="O816" s="48"/>
      <c r="P816" s="48"/>
      <c r="Q816" s="48"/>
      <c r="R816" s="44">
        <f>SUM(C816:O816)</f>
        <v>4061.808805</v>
      </c>
      <c r="S816" s="48">
        <v>-70.62613</v>
      </c>
      <c r="T816" s="48">
        <f>R816+S816</f>
        <v>3991.182675</v>
      </c>
      <c r="U816" s="48">
        <f>-T816</f>
        <v>-3991.182675</v>
      </c>
      <c r="V816" s="48"/>
      <c r="W816" s="51"/>
    </row>
    <row r="817" spans="1:23" ht="15" customHeight="1">
      <c r="A817" s="82"/>
      <c r="B817" s="107"/>
      <c r="C817" s="44"/>
      <c r="D817" s="44"/>
      <c r="E817" s="44"/>
      <c r="F817" s="44"/>
      <c r="G817" s="44"/>
      <c r="H817" s="44"/>
      <c r="I817" s="44"/>
      <c r="J817" s="44"/>
      <c r="K817" s="44"/>
      <c r="L817" s="48"/>
      <c r="M817" s="48"/>
      <c r="N817" s="48"/>
      <c r="O817" s="48"/>
      <c r="P817" s="48"/>
      <c r="Q817" s="48"/>
      <c r="R817" s="44"/>
      <c r="S817" s="48"/>
      <c r="T817" s="48"/>
      <c r="U817" s="48"/>
      <c r="V817" s="48"/>
      <c r="W817" s="51"/>
    </row>
    <row r="818" spans="1:23" ht="15" customHeight="1">
      <c r="A818" s="71" t="s">
        <v>181</v>
      </c>
      <c r="B818" s="13" t="s">
        <v>17</v>
      </c>
      <c r="C818" s="44"/>
      <c r="D818" s="44"/>
      <c r="E818" s="44"/>
      <c r="F818" s="44"/>
      <c r="G818" s="44"/>
      <c r="H818" s="44"/>
      <c r="I818" s="44"/>
      <c r="J818" s="44"/>
      <c r="K818" s="44"/>
      <c r="L818" s="48"/>
      <c r="M818" s="48"/>
      <c r="N818" s="48"/>
      <c r="O818" s="48"/>
      <c r="P818" s="48"/>
      <c r="Q818" s="48"/>
      <c r="R818" s="44">
        <f aca="true" t="shared" si="337" ref="R818:R831">SUM(C818:O818)</f>
        <v>0</v>
      </c>
      <c r="S818" s="48"/>
      <c r="T818" s="48"/>
      <c r="U818" s="48"/>
      <c r="V818" s="48"/>
      <c r="W818" s="20">
        <f>V818/$S$1*100</f>
        <v>0</v>
      </c>
    </row>
    <row r="819" spans="1:23" ht="15" customHeight="1">
      <c r="A819" s="71" t="s">
        <v>182</v>
      </c>
      <c r="B819" s="13" t="s">
        <v>18</v>
      </c>
      <c r="C819" s="44"/>
      <c r="D819" s="44"/>
      <c r="E819" s="44"/>
      <c r="F819" s="44"/>
      <c r="G819" s="44"/>
      <c r="H819" s="44"/>
      <c r="I819" s="44"/>
      <c r="J819" s="44"/>
      <c r="K819" s="44"/>
      <c r="L819" s="48"/>
      <c r="M819" s="48"/>
      <c r="N819" s="48"/>
      <c r="O819" s="48"/>
      <c r="P819" s="48"/>
      <c r="Q819" s="48"/>
      <c r="R819" s="44">
        <f t="shared" si="337"/>
        <v>0</v>
      </c>
      <c r="S819" s="48"/>
      <c r="T819" s="48"/>
      <c r="U819" s="48"/>
      <c r="V819" s="48">
        <f aca="true" t="shared" si="338" ref="V819:V827">T819+U819</f>
        <v>0</v>
      </c>
      <c r="W819" s="20">
        <f>V819/$S$2*100</f>
        <v>0</v>
      </c>
    </row>
    <row r="820" spans="2:23" ht="15" customHeight="1">
      <c r="B820" s="13" t="s">
        <v>68</v>
      </c>
      <c r="C820" s="44"/>
      <c r="D820" s="44"/>
      <c r="E820" s="44"/>
      <c r="F820" s="44"/>
      <c r="G820" s="44"/>
      <c r="H820" s="44"/>
      <c r="I820" s="44"/>
      <c r="J820" s="44"/>
      <c r="K820" s="44"/>
      <c r="L820" s="48"/>
      <c r="M820" s="48"/>
      <c r="N820" s="48"/>
      <c r="O820" s="48"/>
      <c r="P820" s="48"/>
      <c r="Q820" s="48"/>
      <c r="R820" s="44">
        <f t="shared" si="337"/>
        <v>0</v>
      </c>
      <c r="S820" s="48"/>
      <c r="T820" s="48"/>
      <c r="U820" s="48"/>
      <c r="V820" s="48">
        <f t="shared" si="338"/>
        <v>0</v>
      </c>
      <c r="W820" s="20">
        <f>V820/$S$3*100</f>
        <v>0</v>
      </c>
    </row>
    <row r="821" spans="2:23" ht="15" customHeight="1">
      <c r="B821" s="13" t="s">
        <v>69</v>
      </c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4"/>
      <c r="S821" s="48"/>
      <c r="T821" s="48"/>
      <c r="U821" s="48"/>
      <c r="V821" s="48"/>
      <c r="W821" s="45"/>
    </row>
    <row r="822" spans="2:23" ht="15" customHeight="1">
      <c r="B822" s="13" t="s">
        <v>75</v>
      </c>
      <c r="C822" s="48">
        <v>-365.8</v>
      </c>
      <c r="D822" s="48">
        <v>-80.1</v>
      </c>
      <c r="E822" s="48">
        <v>-20</v>
      </c>
      <c r="F822" s="48">
        <v>-6.9</v>
      </c>
      <c r="G822" s="48">
        <v>-8.009295</v>
      </c>
      <c r="H822" s="48"/>
      <c r="I822" s="48"/>
      <c r="J822" s="48"/>
      <c r="K822" s="48">
        <v>-3E-06</v>
      </c>
      <c r="L822" s="48">
        <v>-0.5</v>
      </c>
      <c r="M822" s="48"/>
      <c r="N822" s="48"/>
      <c r="O822" s="48"/>
      <c r="P822" s="48"/>
      <c r="Q822" s="48"/>
      <c r="R822" s="44">
        <f t="shared" si="337"/>
        <v>-481.30929799999996</v>
      </c>
      <c r="S822" s="48"/>
      <c r="T822" s="48">
        <f aca="true" t="shared" si="339" ref="T822:T827">R822+S822</f>
        <v>-481.30929799999996</v>
      </c>
      <c r="U822" s="48"/>
      <c r="V822" s="48">
        <f t="shared" si="338"/>
        <v>-481.30929799999996</v>
      </c>
      <c r="W822" s="45">
        <f>V822/$S$5*100</f>
        <v>-0.08915866044895972</v>
      </c>
    </row>
    <row r="823" spans="2:23" ht="15" customHeight="1">
      <c r="B823" s="13" t="s">
        <v>82</v>
      </c>
      <c r="C823" s="48">
        <v>-2179.825226</v>
      </c>
      <c r="D823" s="48">
        <v>-234.64655799999997</v>
      </c>
      <c r="E823" s="48">
        <v>-24.468272</v>
      </c>
      <c r="F823" s="48">
        <v>-4.740047</v>
      </c>
      <c r="G823" s="48">
        <v>-11.450256</v>
      </c>
      <c r="H823" s="48"/>
      <c r="I823" s="48"/>
      <c r="J823" s="48"/>
      <c r="K823" s="48"/>
      <c r="L823" s="48">
        <v>-0.8759999999999999</v>
      </c>
      <c r="M823" s="48"/>
      <c r="N823" s="48"/>
      <c r="O823" s="48"/>
      <c r="P823" s="48"/>
      <c r="Q823" s="48"/>
      <c r="R823" s="44">
        <f t="shared" si="337"/>
        <v>-2456.006359</v>
      </c>
      <c r="S823" s="48"/>
      <c r="T823" s="48">
        <f t="shared" si="339"/>
        <v>-2456.006359</v>
      </c>
      <c r="U823" s="48">
        <v>-46.27</v>
      </c>
      <c r="V823" s="48">
        <f t="shared" si="338"/>
        <v>-2502.276359</v>
      </c>
      <c r="W823" s="45">
        <f>V823/$S$6*100</f>
        <v>-0.4713322195525136</v>
      </c>
    </row>
    <row r="824" spans="2:23" ht="15" customHeight="1">
      <c r="B824" s="13" t="s">
        <v>84</v>
      </c>
      <c r="C824" s="48">
        <v>-403.130376</v>
      </c>
      <c r="D824" s="48">
        <v>-197.465745</v>
      </c>
      <c r="E824" s="48">
        <v>-27.951958</v>
      </c>
      <c r="F824" s="48">
        <v>-7.700845</v>
      </c>
      <c r="G824" s="48">
        <v>-9.932635</v>
      </c>
      <c r="H824" s="48"/>
      <c r="I824" s="48"/>
      <c r="J824" s="48"/>
      <c r="K824" s="48">
        <v>-0.013444</v>
      </c>
      <c r="L824" s="48">
        <v>-1.04434</v>
      </c>
      <c r="M824" s="48"/>
      <c r="N824" s="48"/>
      <c r="O824" s="48"/>
      <c r="P824" s="48"/>
      <c r="Q824" s="48"/>
      <c r="R824" s="44">
        <f t="shared" si="337"/>
        <v>-647.2393430000001</v>
      </c>
      <c r="S824" s="48"/>
      <c r="T824" s="48">
        <f t="shared" si="339"/>
        <v>-647.2393430000001</v>
      </c>
      <c r="U824" s="48"/>
      <c r="V824" s="48">
        <f t="shared" si="338"/>
        <v>-647.2393430000001</v>
      </c>
      <c r="W824" s="45">
        <f>V824/$S$7*100</f>
        <v>-0.11978453844392835</v>
      </c>
    </row>
    <row r="825" spans="2:23" ht="15" customHeight="1">
      <c r="B825" s="13" t="s">
        <v>85</v>
      </c>
      <c r="C825" s="48">
        <v>-248.920256</v>
      </c>
      <c r="D825" s="48">
        <v>-179.420754</v>
      </c>
      <c r="E825" s="48">
        <v>-36.091005</v>
      </c>
      <c r="F825" s="48">
        <v>-6.242206</v>
      </c>
      <c r="G825" s="48">
        <v>-16.453399</v>
      </c>
      <c r="H825" s="48"/>
      <c r="I825" s="48"/>
      <c r="J825" s="48"/>
      <c r="K825" s="48">
        <v>-0.392</v>
      </c>
      <c r="L825" s="48">
        <v>-3.62</v>
      </c>
      <c r="M825" s="48"/>
      <c r="N825" s="48"/>
      <c r="O825" s="48"/>
      <c r="P825" s="48"/>
      <c r="Q825" s="48"/>
      <c r="R825" s="44">
        <f t="shared" si="337"/>
        <v>-491.13962</v>
      </c>
      <c r="S825" s="48"/>
      <c r="T825" s="48">
        <f t="shared" si="339"/>
        <v>-491.13962</v>
      </c>
      <c r="U825" s="48"/>
      <c r="V825" s="48">
        <f t="shared" si="338"/>
        <v>-491.13962</v>
      </c>
      <c r="W825" s="45">
        <f>V825/$S$8*100</f>
        <v>-0.08364047341014602</v>
      </c>
    </row>
    <row r="826" spans="1:23" ht="15" customHeight="1">
      <c r="A826" s="71"/>
      <c r="B826" s="109" t="s">
        <v>89</v>
      </c>
      <c r="C826" s="48">
        <v>-428.037164</v>
      </c>
      <c r="D826" s="48">
        <v>-161.2</v>
      </c>
      <c r="E826" s="48">
        <v>-42.841723</v>
      </c>
      <c r="F826" s="48">
        <v>-7.857198</v>
      </c>
      <c r="G826" s="48">
        <v>-13.569985</v>
      </c>
      <c r="H826" s="48"/>
      <c r="I826" s="48"/>
      <c r="J826" s="48"/>
      <c r="K826" s="48">
        <v>-0.006241</v>
      </c>
      <c r="L826" s="48">
        <v>-3.6</v>
      </c>
      <c r="M826" s="48"/>
      <c r="N826" s="48"/>
      <c r="O826" s="48"/>
      <c r="P826" s="48"/>
      <c r="Q826" s="48"/>
      <c r="R826" s="44">
        <f t="shared" si="337"/>
        <v>-657.1123110000001</v>
      </c>
      <c r="S826" s="48"/>
      <c r="T826" s="48">
        <f t="shared" si="339"/>
        <v>-657.1123110000001</v>
      </c>
      <c r="U826" s="48"/>
      <c r="V826" s="48">
        <f t="shared" si="338"/>
        <v>-657.1123110000001</v>
      </c>
      <c r="W826" s="45">
        <f>V826/$S$9*100</f>
        <v>-0.10576942166891719</v>
      </c>
    </row>
    <row r="827" spans="1:23" ht="15" customHeight="1">
      <c r="A827" s="71"/>
      <c r="B827" s="109" t="s">
        <v>91</v>
      </c>
      <c r="C827" s="48">
        <v>-671.645651</v>
      </c>
      <c r="D827" s="48">
        <v>-262.72813799999994</v>
      </c>
      <c r="E827" s="48">
        <v>-36.621271</v>
      </c>
      <c r="F827" s="48">
        <v>-13.86655</v>
      </c>
      <c r="G827" s="48">
        <v>-18.854702</v>
      </c>
      <c r="H827" s="48"/>
      <c r="I827" s="48"/>
      <c r="J827" s="48"/>
      <c r="K827" s="48">
        <v>-0.000624</v>
      </c>
      <c r="L827" s="48">
        <v>-24.501954</v>
      </c>
      <c r="M827" s="48"/>
      <c r="N827" s="48"/>
      <c r="O827" s="48"/>
      <c r="P827" s="48"/>
      <c r="Q827" s="48"/>
      <c r="R827" s="44">
        <f t="shared" si="337"/>
        <v>-1028.2188899999999</v>
      </c>
      <c r="S827" s="48"/>
      <c r="T827" s="48">
        <f t="shared" si="339"/>
        <v>-1028.2188899999999</v>
      </c>
      <c r="U827" s="48">
        <v>104.07</v>
      </c>
      <c r="V827" s="48">
        <f t="shared" si="338"/>
        <v>-924.1488899999999</v>
      </c>
      <c r="W827" s="45">
        <f>V827/$S$10*100</f>
        <v>-0.1463180251388966</v>
      </c>
    </row>
    <row r="828" spans="1:23" ht="15" customHeight="1">
      <c r="A828" s="71"/>
      <c r="B828" s="109" t="s">
        <v>93</v>
      </c>
      <c r="C828" s="48">
        <v>-638.217731</v>
      </c>
      <c r="D828" s="48">
        <v>-198.53574500000002</v>
      </c>
      <c r="E828" s="48">
        <v>-35.974702</v>
      </c>
      <c r="F828" s="48">
        <v>-15.62697</v>
      </c>
      <c r="G828" s="48">
        <v>-21.426952</v>
      </c>
      <c r="H828" s="48">
        <v>0</v>
      </c>
      <c r="J828" s="48"/>
      <c r="K828" s="48">
        <v>-0.00366171</v>
      </c>
      <c r="L828" s="48">
        <v>-40.551364</v>
      </c>
      <c r="M828" s="48"/>
      <c r="N828" s="48"/>
      <c r="O828" s="48"/>
      <c r="P828" s="48"/>
      <c r="Q828" s="48"/>
      <c r="R828" s="44">
        <f t="shared" si="337"/>
        <v>-950.33712571</v>
      </c>
      <c r="S828" s="48"/>
      <c r="T828" s="48">
        <f aca="true" t="shared" si="340" ref="T828:T833">R828+S828</f>
        <v>-950.33712571</v>
      </c>
      <c r="U828" s="48"/>
      <c r="V828" s="48">
        <f aca="true" t="shared" si="341" ref="V828:V833">T828+U828</f>
        <v>-950.33712571</v>
      </c>
      <c r="W828" s="45">
        <f>V828/$S$11*100</f>
        <v>-0.14207963170923657</v>
      </c>
    </row>
    <row r="829" spans="1:23" ht="15" customHeight="1">
      <c r="A829" s="71"/>
      <c r="B829" s="109" t="s">
        <v>95</v>
      </c>
      <c r="C829" s="48">
        <v>-727.738309</v>
      </c>
      <c r="D829" s="48">
        <v>-217.10355099999998</v>
      </c>
      <c r="E829" s="48">
        <v>-30.87691</v>
      </c>
      <c r="F829" s="48">
        <v>-20.006078</v>
      </c>
      <c r="G829" s="48">
        <v>-24.60608</v>
      </c>
      <c r="H829" s="48"/>
      <c r="J829" s="48"/>
      <c r="K829" s="48">
        <v>-0.101978</v>
      </c>
      <c r="L829" s="48">
        <v>-16.327</v>
      </c>
      <c r="M829" s="48"/>
      <c r="N829" s="48"/>
      <c r="O829" s="48"/>
      <c r="P829" s="48"/>
      <c r="Q829" s="48"/>
      <c r="R829" s="44">
        <f t="shared" si="337"/>
        <v>-1036.759906</v>
      </c>
      <c r="S829" s="48"/>
      <c r="T829" s="48">
        <f t="shared" si="340"/>
        <v>-1036.759906</v>
      </c>
      <c r="U829" s="48"/>
      <c r="V829" s="48">
        <f t="shared" si="341"/>
        <v>-1036.759906</v>
      </c>
      <c r="W829" s="45">
        <f>V829/$S$12*100</f>
        <v>-0.1455012585896498</v>
      </c>
    </row>
    <row r="830" spans="1:23" ht="15" customHeight="1">
      <c r="A830" s="71"/>
      <c r="B830" s="109" t="s">
        <v>101</v>
      </c>
      <c r="C830" s="48"/>
      <c r="D830" s="48"/>
      <c r="E830" s="48"/>
      <c r="F830" s="48"/>
      <c r="G830" s="48"/>
      <c r="H830" s="48"/>
      <c r="J830" s="48"/>
      <c r="K830" s="48"/>
      <c r="L830" s="48"/>
      <c r="M830" s="48"/>
      <c r="N830" s="48"/>
      <c r="O830" s="48"/>
      <c r="P830" s="48"/>
      <c r="Q830" s="48"/>
      <c r="R830" s="44">
        <f t="shared" si="337"/>
        <v>0</v>
      </c>
      <c r="S830" s="48"/>
      <c r="T830" s="48">
        <f t="shared" si="340"/>
        <v>0</v>
      </c>
      <c r="U830" s="48"/>
      <c r="V830" s="48">
        <f t="shared" si="341"/>
        <v>0</v>
      </c>
      <c r="W830" s="45">
        <f>V830/$S$12*100</f>
        <v>0</v>
      </c>
    </row>
    <row r="831" spans="1:23" ht="15" customHeight="1">
      <c r="A831" s="71"/>
      <c r="B831" s="109" t="s">
        <v>106</v>
      </c>
      <c r="C831" s="48">
        <v>-909.601922</v>
      </c>
      <c r="D831" s="48">
        <v>-197.95522600000004</v>
      </c>
      <c r="E831" s="48">
        <v>-28.935</v>
      </c>
      <c r="F831" s="48">
        <v>-13.382</v>
      </c>
      <c r="G831" s="48">
        <v>-30.209</v>
      </c>
      <c r="H831" s="48"/>
      <c r="J831" s="48"/>
      <c r="K831" s="48"/>
      <c r="L831" s="48">
        <v>-31.517</v>
      </c>
      <c r="M831" s="48">
        <v>-0.008089</v>
      </c>
      <c r="N831" s="48"/>
      <c r="O831" s="48"/>
      <c r="P831" s="48"/>
      <c r="Q831" s="48"/>
      <c r="R831" s="44">
        <f t="shared" si="337"/>
        <v>-1211.608237</v>
      </c>
      <c r="S831" s="48"/>
      <c r="T831" s="48">
        <f t="shared" si="340"/>
        <v>-1211.608237</v>
      </c>
      <c r="U831" s="48"/>
      <c r="V831" s="48">
        <f t="shared" si="341"/>
        <v>-1211.608237</v>
      </c>
      <c r="W831" s="87">
        <f>V831/$S$14*100</f>
        <v>-0.14227104387087333</v>
      </c>
    </row>
    <row r="832" spans="1:23" ht="15" customHeight="1">
      <c r="A832" s="71"/>
      <c r="B832" s="109" t="s">
        <v>135</v>
      </c>
      <c r="C832" s="48">
        <v>-1289.371</v>
      </c>
      <c r="D832" s="48">
        <v>-401.87128199999995</v>
      </c>
      <c r="E832" s="48">
        <v>-26.386581</v>
      </c>
      <c r="F832" s="48">
        <v>-9.945379</v>
      </c>
      <c r="G832" s="48">
        <v>-34.46225</v>
      </c>
      <c r="H832" s="48"/>
      <c r="J832" s="48"/>
      <c r="K832" s="48"/>
      <c r="L832" s="48">
        <v>-36.715408000000004</v>
      </c>
      <c r="M832" s="48"/>
      <c r="N832" s="48"/>
      <c r="O832" s="48"/>
      <c r="P832" s="48"/>
      <c r="Q832" s="48"/>
      <c r="R832" s="44">
        <f>SUM(C832:O832)</f>
        <v>-1798.7519000000002</v>
      </c>
      <c r="S832" s="48"/>
      <c r="T832" s="48">
        <f t="shared" si="340"/>
        <v>-1798.7519000000002</v>
      </c>
      <c r="U832" s="48"/>
      <c r="V832" s="48">
        <f t="shared" si="341"/>
        <v>-1798.7519000000002</v>
      </c>
      <c r="W832" s="87">
        <f>V832/$S$15*100</f>
        <v>-0.1875539096359701</v>
      </c>
    </row>
    <row r="833" spans="1:23" ht="15" customHeight="1">
      <c r="A833" s="71"/>
      <c r="B833" s="109" t="s">
        <v>143</v>
      </c>
      <c r="C833" s="48">
        <v>-3123.300904</v>
      </c>
      <c r="D833" s="48">
        <v>-402.091785</v>
      </c>
      <c r="E833" s="48">
        <v>-11.299669</v>
      </c>
      <c r="F833" s="48">
        <v>-12.294796</v>
      </c>
      <c r="G833" s="48">
        <v>-60.180533</v>
      </c>
      <c r="H833" s="48"/>
      <c r="J833" s="48"/>
      <c r="K833" s="48"/>
      <c r="L833" s="48">
        <v>-59.904506</v>
      </c>
      <c r="M833" s="48"/>
      <c r="N833" s="48"/>
      <c r="O833" s="48"/>
      <c r="P833" s="48"/>
      <c r="Q833" s="48"/>
      <c r="R833" s="44">
        <f>SUM(C833:O833)</f>
        <v>-3669.0721930000004</v>
      </c>
      <c r="S833" s="48"/>
      <c r="T833" s="48">
        <f t="shared" si="340"/>
        <v>-3669.0721930000004</v>
      </c>
      <c r="U833" s="48"/>
      <c r="V833" s="48">
        <f t="shared" si="341"/>
        <v>-3669.0721930000004</v>
      </c>
      <c r="W833" s="87">
        <f>V833/$S$16*100</f>
        <v>-0.3449041941931272</v>
      </c>
    </row>
    <row r="834" spans="1:23" ht="15" customHeight="1">
      <c r="A834" s="71"/>
      <c r="B834" s="109" t="s">
        <v>150</v>
      </c>
      <c r="C834" s="48">
        <v>-1013.22936</v>
      </c>
      <c r="D834" s="48">
        <v>-686.6789719999999</v>
      </c>
      <c r="E834" s="48">
        <v>-5.944797</v>
      </c>
      <c r="F834" s="48">
        <v>-10.758162</v>
      </c>
      <c r="G834" s="48">
        <v>-27.500293</v>
      </c>
      <c r="H834" s="48"/>
      <c r="J834" s="48"/>
      <c r="K834" s="48"/>
      <c r="L834" s="48">
        <v>-68.732474</v>
      </c>
      <c r="M834" s="48">
        <v>-0.000425</v>
      </c>
      <c r="N834" s="48"/>
      <c r="O834" s="48"/>
      <c r="P834" s="48"/>
      <c r="Q834" s="48"/>
      <c r="R834" s="44">
        <f>SUM(C834:O834)</f>
        <v>-1812.844483</v>
      </c>
      <c r="S834" s="48"/>
      <c r="T834" s="48">
        <f>R834+S834</f>
        <v>-1812.844483</v>
      </c>
      <c r="U834" s="48"/>
      <c r="V834" s="48">
        <f>T834+U834</f>
        <v>-1812.844483</v>
      </c>
      <c r="W834" s="87">
        <f>V834/$S$17*100</f>
        <v>-0.16993603492002338</v>
      </c>
    </row>
    <row r="835" spans="1:23" ht="15" customHeight="1">
      <c r="A835" s="71"/>
      <c r="B835" s="109" t="s">
        <v>159</v>
      </c>
      <c r="C835" s="48">
        <v>-825.885068</v>
      </c>
      <c r="D835" s="48">
        <v>-666.506745</v>
      </c>
      <c r="E835" s="48">
        <v>-19.48673</v>
      </c>
      <c r="F835" s="48">
        <v>-29.76905</v>
      </c>
      <c r="G835" s="48">
        <v>-50.405211</v>
      </c>
      <c r="H835" s="48"/>
      <c r="J835" s="48"/>
      <c r="K835" s="48"/>
      <c r="L835" s="48">
        <v>-94.30638699999999</v>
      </c>
      <c r="M835" s="48">
        <v>-0.025014</v>
      </c>
      <c r="N835" s="48"/>
      <c r="O835" s="48"/>
      <c r="P835" s="48"/>
      <c r="Q835" s="48"/>
      <c r="R835" s="44">
        <f>SUM(C835:O835)</f>
        <v>-1686.3842050000005</v>
      </c>
      <c r="S835" s="48"/>
      <c r="T835" s="48">
        <f>R835+S835</f>
        <v>-1686.3842050000005</v>
      </c>
      <c r="U835" s="48"/>
      <c r="V835" s="48">
        <f>T835+U835</f>
        <v>-1686.3842050000005</v>
      </c>
      <c r="W835" s="87">
        <f>V835/$S$18*100</f>
        <v>-0.14182143392366164</v>
      </c>
    </row>
    <row r="836" spans="1:23" ht="15" customHeight="1">
      <c r="A836" s="71"/>
      <c r="B836" s="13" t="s">
        <v>164</v>
      </c>
      <c r="C836" s="48">
        <v>-1686.124251</v>
      </c>
      <c r="D836" s="48">
        <v>-528.9365480000001</v>
      </c>
      <c r="E836" s="48">
        <v>-15.74788</v>
      </c>
      <c r="F836" s="48">
        <v>-31.970096</v>
      </c>
      <c r="G836" s="48">
        <v>-104.585024</v>
      </c>
      <c r="H836" s="48"/>
      <c r="J836" s="48"/>
      <c r="K836" s="48">
        <v>-0.01412873</v>
      </c>
      <c r="L836" s="48">
        <v>-127.415683</v>
      </c>
      <c r="M836" s="48">
        <v>-0.057877</v>
      </c>
      <c r="N836" s="48"/>
      <c r="O836" s="48"/>
      <c r="P836" s="48"/>
      <c r="Q836" s="48"/>
      <c r="R836" s="44">
        <f>SUM(C836:O836)</f>
        <v>-2494.85148773</v>
      </c>
      <c r="S836" s="48"/>
      <c r="T836" s="48">
        <f>R836+S836</f>
        <v>-2494.85148773</v>
      </c>
      <c r="U836" s="48"/>
      <c r="V836" s="48">
        <f>T836+U836</f>
        <v>-2494.85148773</v>
      </c>
      <c r="W836" s="87">
        <f>V836/$S$19*100</f>
        <v>-0.17696694420542042</v>
      </c>
    </row>
    <row r="837" spans="1:23" ht="15" customHeight="1">
      <c r="A837" s="71"/>
      <c r="B837" s="109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4"/>
      <c r="S837" s="48"/>
      <c r="T837" s="48"/>
      <c r="U837" s="48"/>
      <c r="V837" s="48"/>
      <c r="W837" s="45"/>
    </row>
    <row r="838" spans="1:24" ht="15" customHeight="1">
      <c r="A838" s="68" t="s">
        <v>183</v>
      </c>
      <c r="B838" s="107" t="s">
        <v>17</v>
      </c>
      <c r="C838" s="22">
        <f aca="true" t="shared" si="342" ref="C838:P838">C35-C513</f>
        <v>-1880.9681324000012</v>
      </c>
      <c r="D838" s="22">
        <f t="shared" si="342"/>
        <v>-587.0234100000016</v>
      </c>
      <c r="E838" s="22">
        <f t="shared" si="342"/>
        <v>0.558550000003379</v>
      </c>
      <c r="F838" s="22">
        <f t="shared" si="342"/>
        <v>245.75794999999994</v>
      </c>
      <c r="G838" s="22">
        <f t="shared" si="342"/>
        <v>-123.95000000000073</v>
      </c>
      <c r="H838" s="22">
        <f t="shared" si="342"/>
        <v>-3866.3905632</v>
      </c>
      <c r="I838" s="22">
        <f t="shared" si="342"/>
        <v>-2.94</v>
      </c>
      <c r="J838" s="22">
        <f t="shared" si="342"/>
        <v>-1042.9575245</v>
      </c>
      <c r="K838" s="22">
        <f t="shared" si="342"/>
        <v>192.5618859999999</v>
      </c>
      <c r="L838" s="22">
        <f t="shared" si="342"/>
        <v>1072.624200000002</v>
      </c>
      <c r="M838" s="22">
        <f t="shared" si="342"/>
        <v>0.01999999999998181</v>
      </c>
      <c r="N838" s="22">
        <f t="shared" si="342"/>
        <v>0</v>
      </c>
      <c r="O838" s="22">
        <f t="shared" si="342"/>
        <v>-112.6</v>
      </c>
      <c r="P838" s="22">
        <f t="shared" si="342"/>
        <v>0</v>
      </c>
      <c r="Q838" s="22"/>
      <c r="R838" s="43">
        <f>SUM(C838:O838)</f>
        <v>-6105.307044099998</v>
      </c>
      <c r="S838" s="22">
        <f aca="true" t="shared" si="343" ref="S838:V852">S35-S513</f>
        <v>-0.03523999999742955</v>
      </c>
      <c r="T838" s="22">
        <f t="shared" si="343"/>
        <v>-6105.342284099985</v>
      </c>
      <c r="U838" s="22">
        <f t="shared" si="343"/>
        <v>2954.9857943</v>
      </c>
      <c r="V838" s="22">
        <f t="shared" si="343"/>
        <v>-3150.3564897999895</v>
      </c>
      <c r="W838" s="42">
        <f>V838/$S$1*100</f>
        <v>-1.287497804267711</v>
      </c>
      <c r="X838" s="126"/>
    </row>
    <row r="839" spans="2:24" ht="15" customHeight="1">
      <c r="B839" s="107" t="s">
        <v>18</v>
      </c>
      <c r="C839" s="22">
        <f aca="true" t="shared" si="344" ref="C839:P839">C36-C514</f>
        <v>-2182.9000000000015</v>
      </c>
      <c r="D839" s="22">
        <f t="shared" si="344"/>
        <v>-246.0999999999949</v>
      </c>
      <c r="E839" s="22">
        <f t="shared" si="344"/>
        <v>-120.63000000000466</v>
      </c>
      <c r="F839" s="22">
        <f t="shared" si="344"/>
        <v>650.8999999999999</v>
      </c>
      <c r="G839" s="22">
        <f t="shared" si="344"/>
        <v>-683</v>
      </c>
      <c r="H839" s="22">
        <f t="shared" si="344"/>
        <v>-2715.4799999999996</v>
      </c>
      <c r="I839" s="22">
        <f t="shared" si="344"/>
        <v>-11.6</v>
      </c>
      <c r="J839" s="22">
        <f t="shared" si="344"/>
        <v>21.699999999999818</v>
      </c>
      <c r="K839" s="22">
        <f t="shared" si="344"/>
        <v>70.19999999999999</v>
      </c>
      <c r="L839" s="22">
        <f t="shared" si="344"/>
        <v>1327.9399999999987</v>
      </c>
      <c r="M839" s="22">
        <f t="shared" si="344"/>
        <v>0</v>
      </c>
      <c r="N839" s="22">
        <f t="shared" si="344"/>
        <v>0</v>
      </c>
      <c r="O839" s="22">
        <f t="shared" si="344"/>
        <v>-246.4</v>
      </c>
      <c r="P839" s="22">
        <f t="shared" si="344"/>
        <v>-118.9</v>
      </c>
      <c r="Q839" s="22"/>
      <c r="R839" s="43">
        <f>SUM(C839:P839)</f>
        <v>-4254.270000000002</v>
      </c>
      <c r="S839" s="22">
        <f t="shared" si="343"/>
        <v>0.11000000000058208</v>
      </c>
      <c r="T839" s="22">
        <f t="shared" si="343"/>
        <v>-4254.1600000000035</v>
      </c>
      <c r="U839" s="22">
        <f t="shared" si="343"/>
        <v>2273.7</v>
      </c>
      <c r="V839" s="22">
        <f t="shared" si="343"/>
        <v>-1980.4600000000064</v>
      </c>
      <c r="W839" s="42">
        <f>V839/$S$2*100</f>
        <v>-0.6903879532276702</v>
      </c>
      <c r="X839" s="126"/>
    </row>
    <row r="840" spans="1:24" ht="15" customHeight="1">
      <c r="A840" s="68"/>
      <c r="B840" s="107" t="s">
        <v>68</v>
      </c>
      <c r="C840" s="22">
        <f aca="true" t="shared" si="345" ref="C840:P840">C37-C515</f>
        <v>-10537.439999999995</v>
      </c>
      <c r="D840" s="22">
        <f t="shared" si="345"/>
        <v>327.1800000000003</v>
      </c>
      <c r="E840" s="22">
        <f t="shared" si="345"/>
        <v>1783.0200000000004</v>
      </c>
      <c r="F840" s="22">
        <f t="shared" si="345"/>
        <v>700.0999999999999</v>
      </c>
      <c r="G840" s="22">
        <f t="shared" si="345"/>
        <v>586.5999999999985</v>
      </c>
      <c r="H840" s="22">
        <f t="shared" si="345"/>
        <v>-1969.0000000000002</v>
      </c>
      <c r="I840" s="22">
        <f t="shared" si="345"/>
        <v>-1.3</v>
      </c>
      <c r="J840" s="22">
        <f t="shared" si="345"/>
        <v>69.20000000000027</v>
      </c>
      <c r="K840" s="22">
        <f t="shared" si="345"/>
        <v>252.60000000000002</v>
      </c>
      <c r="L840" s="22">
        <f t="shared" si="345"/>
        <v>2476.3999999999996</v>
      </c>
      <c r="M840" s="22">
        <f t="shared" si="345"/>
        <v>0</v>
      </c>
      <c r="N840" s="22">
        <f t="shared" si="345"/>
        <v>70.6</v>
      </c>
      <c r="O840" s="22">
        <f t="shared" si="345"/>
        <v>-1446.4</v>
      </c>
      <c r="P840" s="22">
        <f t="shared" si="345"/>
        <v>-298.8</v>
      </c>
      <c r="Q840" s="22"/>
      <c r="R840" s="43">
        <f>SUM(C840:P840)</f>
        <v>-7987.239999999993</v>
      </c>
      <c r="S840" s="22">
        <f t="shared" si="343"/>
        <v>-0.08000000000174623</v>
      </c>
      <c r="T840" s="22">
        <f t="shared" si="343"/>
        <v>-7987.319999999963</v>
      </c>
      <c r="U840" s="22">
        <f t="shared" si="343"/>
        <v>3325.8</v>
      </c>
      <c r="V840" s="22">
        <f t="shared" si="343"/>
        <v>-4661.51999999996</v>
      </c>
      <c r="W840" s="42">
        <f>V840/$S$3*100</f>
        <v>-1.3599850158681142</v>
      </c>
      <c r="X840" s="126"/>
    </row>
    <row r="841" spans="1:24" ht="15" customHeight="1">
      <c r="A841" s="70"/>
      <c r="B841" s="107" t="s">
        <v>69</v>
      </c>
      <c r="C841" s="22">
        <f aca="true" t="shared" si="346" ref="C841:P841">C38-C516</f>
        <v>-15388.800000000003</v>
      </c>
      <c r="D841" s="22">
        <f t="shared" si="346"/>
        <v>-1354.8200000000143</v>
      </c>
      <c r="E841" s="22">
        <f t="shared" si="346"/>
        <v>1538.2000000000044</v>
      </c>
      <c r="F841" s="22">
        <f t="shared" si="346"/>
        <v>1064.2000000000003</v>
      </c>
      <c r="G841" s="22">
        <f t="shared" si="346"/>
        <v>221.49999999999818</v>
      </c>
      <c r="H841" s="22">
        <f t="shared" si="346"/>
        <v>-2578.3999999999996</v>
      </c>
      <c r="I841" s="22">
        <f t="shared" si="346"/>
        <v>-2.3</v>
      </c>
      <c r="J841" s="22">
        <f t="shared" si="346"/>
        <v>3.1000000000001364</v>
      </c>
      <c r="K841" s="22">
        <f t="shared" si="346"/>
        <v>182.7</v>
      </c>
      <c r="L841" s="22">
        <f t="shared" si="346"/>
        <v>1460.2999999999993</v>
      </c>
      <c r="M841" s="22">
        <f t="shared" si="346"/>
        <v>0</v>
      </c>
      <c r="N841" s="22">
        <f t="shared" si="346"/>
        <v>300.15</v>
      </c>
      <c r="O841" s="22">
        <f t="shared" si="346"/>
        <v>-832.96</v>
      </c>
      <c r="P841" s="22">
        <f t="shared" si="346"/>
        <v>0</v>
      </c>
      <c r="Q841" s="22"/>
      <c r="R841" s="43">
        <f>SUM(C841:O841)</f>
        <v>-15387.130000000016</v>
      </c>
      <c r="S841" s="22">
        <f t="shared" si="343"/>
        <v>-0.007499000003008405</v>
      </c>
      <c r="T841" s="22">
        <f t="shared" si="343"/>
        <v>-15387.137498999975</v>
      </c>
      <c r="U841" s="22">
        <f t="shared" si="343"/>
        <v>2419.2000000000003</v>
      </c>
      <c r="V841" s="22">
        <f t="shared" si="343"/>
        <v>-12967.937498999963</v>
      </c>
      <c r="W841" s="42">
        <f>V841/$S$4*100</f>
        <v>-3.046325727505218</v>
      </c>
      <c r="X841" s="126"/>
    </row>
    <row r="842" spans="1:24" ht="15" customHeight="1">
      <c r="A842" s="68"/>
      <c r="B842" s="107" t="s">
        <v>75</v>
      </c>
      <c r="C842" s="22">
        <f aca="true" t="shared" si="347" ref="C842:P842">C39-C517</f>
        <v>-19735.434898000014</v>
      </c>
      <c r="D842" s="22">
        <f t="shared" si="347"/>
        <v>-4273.678181818184</v>
      </c>
      <c r="E842" s="22">
        <f t="shared" si="347"/>
        <v>334.36000000000786</v>
      </c>
      <c r="F842" s="22">
        <f t="shared" si="347"/>
        <v>579.777981</v>
      </c>
      <c r="G842" s="22">
        <f t="shared" si="347"/>
        <v>-855.781906000002</v>
      </c>
      <c r="H842" s="22">
        <f t="shared" si="347"/>
        <v>-2161.38</v>
      </c>
      <c r="I842" s="22">
        <f t="shared" si="347"/>
        <v>-11.5</v>
      </c>
      <c r="J842" s="22">
        <f t="shared" si="347"/>
        <v>-980.896412</v>
      </c>
      <c r="K842" s="22">
        <f t="shared" si="347"/>
        <v>230.29124299999995</v>
      </c>
      <c r="L842" s="22">
        <f t="shared" si="347"/>
        <v>1723.6600000000035</v>
      </c>
      <c r="M842" s="22">
        <f t="shared" si="347"/>
        <v>0.03999999999996362</v>
      </c>
      <c r="N842" s="22">
        <f t="shared" si="347"/>
        <v>457.5</v>
      </c>
      <c r="O842" s="22">
        <f t="shared" si="347"/>
        <v>-3640.1</v>
      </c>
      <c r="P842" s="22">
        <f t="shared" si="347"/>
        <v>0</v>
      </c>
      <c r="Q842" s="22"/>
      <c r="R842" s="43">
        <f>SUM(C842:O842)</f>
        <v>-28333.14217381819</v>
      </c>
      <c r="S842" s="22">
        <f t="shared" si="343"/>
        <v>751.276432900002</v>
      </c>
      <c r="T842" s="22">
        <f t="shared" si="343"/>
        <v>-27581.865740918118</v>
      </c>
      <c r="U842" s="22">
        <f t="shared" si="343"/>
        <v>2788.262019</v>
      </c>
      <c r="V842" s="22">
        <f t="shared" si="343"/>
        <v>-24793.60372191813</v>
      </c>
      <c r="W842" s="42">
        <f>V842/$S$5*100</f>
        <v>-4.59281485883234</v>
      </c>
      <c r="X842" s="126"/>
    </row>
    <row r="843" spans="1:24" ht="15" customHeight="1">
      <c r="A843" s="68"/>
      <c r="B843" s="107" t="s">
        <v>82</v>
      </c>
      <c r="C843" s="22">
        <f aca="true" t="shared" si="348" ref="C843:P843">C40-C518</f>
        <v>-35173.35617700003</v>
      </c>
      <c r="D843" s="22">
        <f t="shared" si="348"/>
        <v>-2260.6489649999858</v>
      </c>
      <c r="E843" s="22">
        <f t="shared" si="348"/>
        <v>-958.5822728999992</v>
      </c>
      <c r="F843" s="22">
        <f t="shared" si="348"/>
        <v>-1241.519257</v>
      </c>
      <c r="G843" s="22">
        <f t="shared" si="348"/>
        <v>-651.0143510000016</v>
      </c>
      <c r="H843" s="22">
        <f t="shared" si="348"/>
        <v>-345.560843</v>
      </c>
      <c r="I843" s="22">
        <f t="shared" si="348"/>
        <v>0</v>
      </c>
      <c r="J843" s="22">
        <f t="shared" si="348"/>
        <v>-1350.2368199999992</v>
      </c>
      <c r="K843" s="22">
        <f t="shared" si="348"/>
        <v>440.8639999999999</v>
      </c>
      <c r="L843" s="22">
        <f t="shared" si="348"/>
        <v>1003.8122689999982</v>
      </c>
      <c r="M843" s="22">
        <f t="shared" si="348"/>
        <v>0</v>
      </c>
      <c r="N843" s="22">
        <f t="shared" si="348"/>
        <v>136.12102</v>
      </c>
      <c r="O843" s="22">
        <f t="shared" si="348"/>
        <v>-335.1</v>
      </c>
      <c r="P843" s="22">
        <f t="shared" si="348"/>
        <v>0</v>
      </c>
      <c r="Q843" s="22"/>
      <c r="R843" s="43">
        <f>SUM(C843:O843)</f>
        <v>-40735.221396900015</v>
      </c>
      <c r="S843" s="22">
        <f t="shared" si="343"/>
        <v>130.3311833333355</v>
      </c>
      <c r="T843" s="22">
        <f t="shared" si="343"/>
        <v>-40604.890213566745</v>
      </c>
      <c r="U843" s="22">
        <f t="shared" si="343"/>
        <v>4169.507511</v>
      </c>
      <c r="V843" s="22">
        <f t="shared" si="343"/>
        <v>-36435.38270256674</v>
      </c>
      <c r="W843" s="42">
        <f>V843/$S$6*100</f>
        <v>-6.863018841895251</v>
      </c>
      <c r="X843" s="126"/>
    </row>
    <row r="844" spans="1:35" s="9" customFormat="1" ht="15" customHeight="1">
      <c r="A844" s="71"/>
      <c r="B844" s="107" t="s">
        <v>84</v>
      </c>
      <c r="C844" s="22">
        <f aca="true" t="shared" si="349" ref="C844:P844">C41-C519</f>
        <v>-34577.45467699997</v>
      </c>
      <c r="D844" s="22">
        <f t="shared" si="349"/>
        <v>-888.7836719999905</v>
      </c>
      <c r="E844" s="22">
        <f t="shared" si="349"/>
        <v>232.5477469999896</v>
      </c>
      <c r="F844" s="22">
        <f t="shared" si="349"/>
        <v>-2501.6478530000004</v>
      </c>
      <c r="G844" s="22">
        <f t="shared" si="349"/>
        <v>-248.6569780000027</v>
      </c>
      <c r="H844" s="22">
        <f t="shared" si="349"/>
        <v>-304.771409</v>
      </c>
      <c r="I844" s="22">
        <f t="shared" si="349"/>
        <v>0</v>
      </c>
      <c r="J844" s="22">
        <f t="shared" si="349"/>
        <v>-267.5409460000001</v>
      </c>
      <c r="K844" s="22">
        <f t="shared" si="349"/>
        <v>166.28812499999992</v>
      </c>
      <c r="L844" s="22">
        <f t="shared" si="349"/>
        <v>747.4712460000083</v>
      </c>
      <c r="M844" s="22">
        <f t="shared" si="349"/>
        <v>0</v>
      </c>
      <c r="N844" s="22">
        <f t="shared" si="349"/>
        <v>247.1</v>
      </c>
      <c r="O844" s="22">
        <f t="shared" si="349"/>
        <v>-429.132</v>
      </c>
      <c r="P844" s="22">
        <f t="shared" si="349"/>
        <v>0</v>
      </c>
      <c r="Q844" s="22"/>
      <c r="R844" s="43">
        <f>SUM(C844:O844)</f>
        <v>-37824.58041699997</v>
      </c>
      <c r="S844" s="22">
        <f t="shared" si="343"/>
        <v>21.574990000008256</v>
      </c>
      <c r="T844" s="22">
        <f t="shared" si="343"/>
        <v>-37803.00542699997</v>
      </c>
      <c r="U844" s="22">
        <f t="shared" si="343"/>
        <v>4195.16904</v>
      </c>
      <c r="V844" s="22">
        <f t="shared" si="343"/>
        <v>-33607.83638699996</v>
      </c>
      <c r="W844" s="42">
        <f>V844/$S$7*100</f>
        <v>-6.219799851870022</v>
      </c>
      <c r="X844" s="126"/>
      <c r="Y844" s="3"/>
      <c r="Z844" s="3"/>
      <c r="AA844" s="3"/>
      <c r="AB844" s="3"/>
      <c r="AC844" s="3"/>
      <c r="AD844" s="3"/>
      <c r="AE844" s="3">
        <f>AE54-AE521</f>
        <v>0</v>
      </c>
      <c r="AF844" s="3">
        <f>AF54-AF521</f>
        <v>0</v>
      </c>
      <c r="AG844" s="3">
        <f>AG54-AG521</f>
        <v>0</v>
      </c>
      <c r="AH844" s="3">
        <f>AH54-AH521</f>
        <v>0</v>
      </c>
      <c r="AI844" s="3">
        <f>AI54-AI521</f>
        <v>0</v>
      </c>
    </row>
    <row r="845" spans="1:35" s="9" customFormat="1" ht="15" customHeight="1">
      <c r="A845" s="71"/>
      <c r="B845" s="111" t="s">
        <v>85</v>
      </c>
      <c r="C845" s="22">
        <f aca="true" t="shared" si="350" ref="C845:P845">C42-C520</f>
        <v>-26709.513540999964</v>
      </c>
      <c r="D845" s="22">
        <f t="shared" si="350"/>
        <v>-1155.0203170000023</v>
      </c>
      <c r="E845" s="22">
        <f t="shared" si="350"/>
        <v>175.61342700001114</v>
      </c>
      <c r="F845" s="22">
        <f t="shared" si="350"/>
        <v>236.5526019999993</v>
      </c>
      <c r="G845" s="22">
        <f t="shared" si="350"/>
        <v>0</v>
      </c>
      <c r="H845" s="22">
        <f t="shared" si="350"/>
        <v>-555.0241269999999</v>
      </c>
      <c r="I845" s="22">
        <f t="shared" si="350"/>
        <v>0</v>
      </c>
      <c r="J845" s="22">
        <f t="shared" si="350"/>
        <v>-77.89874000000145</v>
      </c>
      <c r="K845" s="22">
        <f t="shared" si="350"/>
        <v>59.514000000000124</v>
      </c>
      <c r="L845" s="22">
        <f t="shared" si="350"/>
        <v>-268.36225099999865</v>
      </c>
      <c r="M845" s="22">
        <f t="shared" si="350"/>
        <v>0</v>
      </c>
      <c r="N845" s="22">
        <f t="shared" si="350"/>
        <v>503.799987</v>
      </c>
      <c r="O845" s="22">
        <f t="shared" si="350"/>
        <v>-650.616</v>
      </c>
      <c r="P845" s="22">
        <f t="shared" si="350"/>
        <v>0</v>
      </c>
      <c r="Q845" s="22"/>
      <c r="R845" s="43">
        <f>SUM(C845:O845)</f>
        <v>-28440.95495999996</v>
      </c>
      <c r="S845" s="22">
        <f t="shared" si="343"/>
        <v>3.1268120000095223</v>
      </c>
      <c r="T845" s="22">
        <f t="shared" si="343"/>
        <v>-28437.828148</v>
      </c>
      <c r="U845" s="22">
        <f t="shared" si="343"/>
        <v>4539.230402</v>
      </c>
      <c r="V845" s="22">
        <f t="shared" si="343"/>
        <v>-23898.597745999985</v>
      </c>
      <c r="W845" s="42">
        <f>V845/$S$8*100</f>
        <v>-4.069901811859706</v>
      </c>
      <c r="X845" s="126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24" s="9" customFormat="1" ht="15" customHeight="1">
      <c r="A846" s="63"/>
      <c r="B846" s="107" t="s">
        <v>89</v>
      </c>
      <c r="C846" s="22">
        <f aca="true" t="shared" si="351" ref="C846:P846">C43-C521</f>
        <v>-17398.267146000013</v>
      </c>
      <c r="D846" s="22">
        <f t="shared" si="351"/>
        <v>-2639.0985360000122</v>
      </c>
      <c r="E846" s="22">
        <f t="shared" si="351"/>
        <v>249.16366199999902</v>
      </c>
      <c r="F846" s="22">
        <f t="shared" si="351"/>
        <v>176.1150630000002</v>
      </c>
      <c r="G846" s="22">
        <f t="shared" si="351"/>
        <v>-379.4379500000032</v>
      </c>
      <c r="H846" s="22">
        <f t="shared" si="351"/>
        <v>-297.355029</v>
      </c>
      <c r="I846" s="22">
        <f t="shared" si="351"/>
        <v>0</v>
      </c>
      <c r="J846" s="22">
        <f t="shared" si="351"/>
        <v>141.3834569999981</v>
      </c>
      <c r="K846" s="22">
        <f t="shared" si="351"/>
        <v>170.93419999999992</v>
      </c>
      <c r="L846" s="22">
        <f t="shared" si="351"/>
        <v>-42.78776099999959</v>
      </c>
      <c r="M846" s="22">
        <f t="shared" si="351"/>
        <v>0</v>
      </c>
      <c r="N846" s="22">
        <f t="shared" si="351"/>
        <v>-6.57</v>
      </c>
      <c r="O846" s="22">
        <f t="shared" si="351"/>
        <v>0</v>
      </c>
      <c r="P846" s="22">
        <f t="shared" si="351"/>
        <v>0</v>
      </c>
      <c r="Q846" s="22"/>
      <c r="R846" s="22">
        <f aca="true" t="shared" si="352" ref="R846:R856">R43-R521</f>
        <v>-20025.920039999997</v>
      </c>
      <c r="S846" s="22">
        <f t="shared" si="343"/>
        <v>-0.018791000002238434</v>
      </c>
      <c r="T846" s="22">
        <f t="shared" si="343"/>
        <v>-20025.938831000036</v>
      </c>
      <c r="U846" s="22">
        <f t="shared" si="343"/>
        <v>5252.0163649999995</v>
      </c>
      <c r="V846" s="22">
        <f t="shared" si="343"/>
        <v>-14773.922466000018</v>
      </c>
      <c r="W846" s="42">
        <f>V846/$S$9*100</f>
        <v>-2.3780245916139053</v>
      </c>
      <c r="X846" s="126"/>
    </row>
    <row r="847" spans="1:24" s="9" customFormat="1" ht="15" customHeight="1">
      <c r="A847" s="63"/>
      <c r="B847" s="107" t="s">
        <v>91</v>
      </c>
      <c r="C847" s="22">
        <f aca="true" t="shared" si="353" ref="C847:P847">C44-C522</f>
        <v>-19429.754174000132</v>
      </c>
      <c r="D847" s="22">
        <f t="shared" si="353"/>
        <v>-1217.4783400000015</v>
      </c>
      <c r="E847" s="22">
        <f t="shared" si="353"/>
        <v>200.6403441000075</v>
      </c>
      <c r="F847" s="22">
        <f t="shared" si="353"/>
        <v>-8.831348999999818</v>
      </c>
      <c r="G847" s="22">
        <f t="shared" si="353"/>
        <v>-21.29299999999421</v>
      </c>
      <c r="H847" s="22">
        <f t="shared" si="353"/>
        <v>-105.289143</v>
      </c>
      <c r="I847" s="22">
        <f t="shared" si="353"/>
        <v>0</v>
      </c>
      <c r="J847" s="22">
        <f t="shared" si="353"/>
        <v>-652.4781599999988</v>
      </c>
      <c r="K847" s="22">
        <f t="shared" si="353"/>
        <v>368.5022</v>
      </c>
      <c r="L847" s="22">
        <f t="shared" si="353"/>
        <v>197.10116599999674</v>
      </c>
      <c r="M847" s="22">
        <f t="shared" si="353"/>
        <v>0</v>
      </c>
      <c r="N847" s="22">
        <f t="shared" si="353"/>
        <v>0</v>
      </c>
      <c r="O847" s="22">
        <f t="shared" si="353"/>
        <v>0</v>
      </c>
      <c r="P847" s="22">
        <f t="shared" si="353"/>
        <v>0</v>
      </c>
      <c r="Q847" s="22"/>
      <c r="R847" s="22">
        <f t="shared" si="352"/>
        <v>-20668.880455900042</v>
      </c>
      <c r="S847" s="22">
        <f t="shared" si="343"/>
        <v>-0.026327999999921303</v>
      </c>
      <c r="T847" s="22">
        <f t="shared" si="343"/>
        <v>-20668.906783900165</v>
      </c>
      <c r="U847" s="22">
        <f t="shared" si="343"/>
        <v>4874.885938</v>
      </c>
      <c r="V847" s="22">
        <f t="shared" si="343"/>
        <v>-15794.020845900173</v>
      </c>
      <c r="W847" s="42">
        <f>V847/$S$10*100</f>
        <v>-2.5006251310594325</v>
      </c>
      <c r="X847" s="126"/>
    </row>
    <row r="848" spans="1:24" s="9" customFormat="1" ht="15" customHeight="1">
      <c r="A848" s="63"/>
      <c r="B848" s="107" t="s">
        <v>93</v>
      </c>
      <c r="C848" s="22">
        <f aca="true" t="shared" si="354" ref="C848:P848">C45-C523</f>
        <v>-20186.922145999968</v>
      </c>
      <c r="D848" s="22">
        <f t="shared" si="354"/>
        <v>438.73951650000527</v>
      </c>
      <c r="E848" s="22">
        <f t="shared" si="354"/>
        <v>240.55688699999882</v>
      </c>
      <c r="F848" s="22">
        <f t="shared" si="354"/>
        <v>228.81436099999996</v>
      </c>
      <c r="G848" s="22">
        <f t="shared" si="354"/>
        <v>-1.01499999999578</v>
      </c>
      <c r="H848" s="22">
        <f t="shared" si="354"/>
        <v>-2.009176</v>
      </c>
      <c r="I848" s="22">
        <f t="shared" si="354"/>
        <v>0</v>
      </c>
      <c r="J848" s="22">
        <f t="shared" si="354"/>
        <v>87.91948000000048</v>
      </c>
      <c r="K848" s="22">
        <f t="shared" si="354"/>
        <v>223.26760071000012</v>
      </c>
      <c r="L848" s="22">
        <f t="shared" si="354"/>
        <v>2751.295750999998</v>
      </c>
      <c r="M848" s="22">
        <f t="shared" si="354"/>
        <v>3.1631210000000465</v>
      </c>
      <c r="N848" s="22">
        <f t="shared" si="354"/>
        <v>0</v>
      </c>
      <c r="O848" s="22">
        <f t="shared" si="354"/>
        <v>0</v>
      </c>
      <c r="P848" s="22">
        <f t="shared" si="354"/>
        <v>0</v>
      </c>
      <c r="Q848" s="22"/>
      <c r="R848" s="22">
        <f t="shared" si="352"/>
        <v>-16216.189604790008</v>
      </c>
      <c r="S848" s="22">
        <f t="shared" si="343"/>
        <v>-0.0015700000003562309</v>
      </c>
      <c r="T848" s="22">
        <f t="shared" si="343"/>
        <v>-16216.19117479003</v>
      </c>
      <c r="U848" s="22">
        <f t="shared" si="343"/>
        <v>4723.001166999999</v>
      </c>
      <c r="V848" s="22">
        <f t="shared" si="343"/>
        <v>-11493.19000779002</v>
      </c>
      <c r="W848" s="42">
        <f>V848/$S$11*100</f>
        <v>-1.718283080071299</v>
      </c>
      <c r="X848" s="126"/>
    </row>
    <row r="849" spans="1:24" s="9" customFormat="1" ht="15" customHeight="1">
      <c r="A849" s="63"/>
      <c r="B849" s="107" t="s">
        <v>95</v>
      </c>
      <c r="C849" s="22">
        <f aca="true" t="shared" si="355" ref="C849:P849">C46-C524</f>
        <v>-19510.257876000003</v>
      </c>
      <c r="D849" s="22">
        <f t="shared" si="355"/>
        <v>-763.9448530000227</v>
      </c>
      <c r="E849" s="22">
        <f t="shared" si="355"/>
        <v>239.95856600000116</v>
      </c>
      <c r="F849" s="22">
        <f t="shared" si="355"/>
        <v>498.30022400000007</v>
      </c>
      <c r="G849" s="22">
        <f t="shared" si="355"/>
        <v>-173.31901199999993</v>
      </c>
      <c r="H849" s="22">
        <f t="shared" si="355"/>
        <v>0</v>
      </c>
      <c r="I849" s="22">
        <f t="shared" si="355"/>
        <v>0</v>
      </c>
      <c r="J849" s="22">
        <f t="shared" si="355"/>
        <v>327.470510000001</v>
      </c>
      <c r="K849" s="22">
        <f t="shared" si="355"/>
        <v>50.48804100000007</v>
      </c>
      <c r="L849" s="22">
        <f t="shared" si="355"/>
        <v>2714.3090220000013</v>
      </c>
      <c r="M849" s="22">
        <f t="shared" si="355"/>
        <v>1.1049600000000055</v>
      </c>
      <c r="N849" s="22">
        <f t="shared" si="355"/>
        <v>0</v>
      </c>
      <c r="O849" s="22">
        <f t="shared" si="355"/>
        <v>0</v>
      </c>
      <c r="P849" s="22">
        <f t="shared" si="355"/>
        <v>0</v>
      </c>
      <c r="Q849" s="22"/>
      <c r="R849" s="22">
        <f t="shared" si="352"/>
        <v>-16615.890417999995</v>
      </c>
      <c r="S849" s="98">
        <f t="shared" si="343"/>
        <v>-0.0016800000157672912</v>
      </c>
      <c r="T849" s="22">
        <f t="shared" si="343"/>
        <v>-16615.8920980001</v>
      </c>
      <c r="U849" s="22">
        <f t="shared" si="343"/>
        <v>6985.142298999999</v>
      </c>
      <c r="V849" s="22">
        <f t="shared" si="343"/>
        <v>-9630.7497990001</v>
      </c>
      <c r="W849" s="42">
        <f>V849/$S$12*100</f>
        <v>-1.35160147379053</v>
      </c>
      <c r="X849" s="126"/>
    </row>
    <row r="850" spans="1:24" s="9" customFormat="1" ht="15" customHeight="1">
      <c r="A850" s="63"/>
      <c r="B850" s="107" t="s">
        <v>101</v>
      </c>
      <c r="C850" s="22">
        <f aca="true" t="shared" si="356" ref="C850:P850">C47-C525</f>
        <v>-28602.915158000003</v>
      </c>
      <c r="D850" s="22">
        <f t="shared" si="356"/>
        <v>594.0311360000051</v>
      </c>
      <c r="E850" s="22">
        <f t="shared" si="356"/>
        <v>231.87734199999977</v>
      </c>
      <c r="F850" s="22">
        <f t="shared" si="356"/>
        <v>892.9961650000002</v>
      </c>
      <c r="G850" s="22">
        <f t="shared" si="356"/>
        <v>-1155.8166390000042</v>
      </c>
      <c r="H850" s="22">
        <f t="shared" si="356"/>
        <v>0</v>
      </c>
      <c r="I850" s="22">
        <f t="shared" si="356"/>
        <v>0</v>
      </c>
      <c r="J850" s="22">
        <f t="shared" si="356"/>
        <v>178.4082500000004</v>
      </c>
      <c r="K850" s="22">
        <f t="shared" si="356"/>
        <v>321.49860652</v>
      </c>
      <c r="L850" s="22">
        <f t="shared" si="356"/>
        <v>2972.0328949999966</v>
      </c>
      <c r="M850" s="22">
        <f t="shared" si="356"/>
        <v>-0.0026170000000149685</v>
      </c>
      <c r="N850" s="22">
        <f t="shared" si="356"/>
        <v>0</v>
      </c>
      <c r="O850" s="22">
        <f t="shared" si="356"/>
        <v>0</v>
      </c>
      <c r="P850" s="22">
        <f t="shared" si="356"/>
        <v>0</v>
      </c>
      <c r="Q850" s="22"/>
      <c r="R850" s="22">
        <f t="shared" si="352"/>
        <v>-24567.89001948008</v>
      </c>
      <c r="S850" s="98">
        <f t="shared" si="343"/>
        <v>0</v>
      </c>
      <c r="T850" s="22">
        <f t="shared" si="343"/>
        <v>-24567.89001948008</v>
      </c>
      <c r="U850" s="22">
        <f t="shared" si="343"/>
        <v>6263.6266080000005</v>
      </c>
      <c r="V850" s="22">
        <f t="shared" si="343"/>
        <v>-18304.26341148006</v>
      </c>
      <c r="W850" s="42">
        <f>V850/$S$13*100</f>
        <v>-2.433700875486834</v>
      </c>
      <c r="X850" s="126"/>
    </row>
    <row r="851" spans="1:24" s="9" customFormat="1" ht="15" customHeight="1">
      <c r="A851" s="63"/>
      <c r="B851" s="107" t="s">
        <v>106</v>
      </c>
      <c r="C851" s="22">
        <f aca="true" t="shared" si="357" ref="C851:P851">C48-C526</f>
        <v>-31395.59866499997</v>
      </c>
      <c r="D851" s="22">
        <f t="shared" si="357"/>
        <v>-393.38947179999377</v>
      </c>
      <c r="E851" s="22">
        <f t="shared" si="357"/>
        <v>322.74818999999843</v>
      </c>
      <c r="F851" s="22">
        <f t="shared" si="357"/>
        <v>1265.5059230000002</v>
      </c>
      <c r="G851" s="22">
        <f t="shared" si="357"/>
        <v>-560.8369999999959</v>
      </c>
      <c r="H851" s="22">
        <f t="shared" si="357"/>
        <v>0</v>
      </c>
      <c r="I851" s="22">
        <f t="shared" si="357"/>
        <v>0</v>
      </c>
      <c r="J851" s="22">
        <f t="shared" si="357"/>
        <v>78.44238000000041</v>
      </c>
      <c r="K851" s="22">
        <f t="shared" si="357"/>
        <v>70.74226777999999</v>
      </c>
      <c r="L851" s="22">
        <f t="shared" si="357"/>
        <v>1791.0075030000044</v>
      </c>
      <c r="M851" s="22">
        <f t="shared" si="357"/>
        <v>-0.028516000000053054</v>
      </c>
      <c r="N851" s="22">
        <f t="shared" si="357"/>
        <v>0</v>
      </c>
      <c r="O851" s="22">
        <f t="shared" si="357"/>
        <v>0</v>
      </c>
      <c r="P851" s="22">
        <f t="shared" si="357"/>
        <v>0</v>
      </c>
      <c r="Q851" s="22"/>
      <c r="R851" s="22">
        <f t="shared" si="352"/>
        <v>-28821.407389020023</v>
      </c>
      <c r="S851" s="98">
        <f t="shared" si="343"/>
        <v>0</v>
      </c>
      <c r="T851" s="22">
        <f t="shared" si="343"/>
        <v>-28821.407389019994</v>
      </c>
      <c r="U851" s="22">
        <f t="shared" si="343"/>
        <v>4526.718493</v>
      </c>
      <c r="V851" s="22">
        <f t="shared" si="343"/>
        <v>-24294.68889602</v>
      </c>
      <c r="W851" s="117">
        <f>V851/$S$14*100</f>
        <v>-2.8527626704760354</v>
      </c>
      <c r="X851" s="126"/>
    </row>
    <row r="852" spans="1:24" s="9" customFormat="1" ht="15" customHeight="1">
      <c r="A852" s="63"/>
      <c r="B852" s="107" t="s">
        <v>135</v>
      </c>
      <c r="C852" s="22">
        <f aca="true" t="shared" si="358" ref="C852:P852">C49-C527</f>
        <v>-30579.651705999975</v>
      </c>
      <c r="D852" s="22">
        <f t="shared" si="358"/>
        <v>-2677.0798970000033</v>
      </c>
      <c r="E852" s="22">
        <f t="shared" si="358"/>
        <v>240.47024899999815</v>
      </c>
      <c r="F852" s="22">
        <f t="shared" si="358"/>
        <v>1655.8426599999998</v>
      </c>
      <c r="G852" s="22">
        <f t="shared" si="358"/>
        <v>797.1883689999959</v>
      </c>
      <c r="H852" s="22">
        <f t="shared" si="358"/>
        <v>0</v>
      </c>
      <c r="I852" s="22">
        <f t="shared" si="358"/>
        <v>0</v>
      </c>
      <c r="J852" s="22">
        <f t="shared" si="358"/>
        <v>76.13752000000022</v>
      </c>
      <c r="K852" s="22">
        <f t="shared" si="358"/>
        <v>74.26704858</v>
      </c>
      <c r="L852" s="22">
        <f t="shared" si="358"/>
        <v>668.9323450000011</v>
      </c>
      <c r="M852" s="22">
        <f t="shared" si="358"/>
        <v>6.0000000004833964E-05</v>
      </c>
      <c r="N852" s="22">
        <f t="shared" si="358"/>
        <v>0</v>
      </c>
      <c r="O852" s="22">
        <f t="shared" si="358"/>
        <v>0</v>
      </c>
      <c r="P852" s="22">
        <f t="shared" si="358"/>
        <v>0</v>
      </c>
      <c r="Q852" s="22"/>
      <c r="R852" s="22">
        <f t="shared" si="352"/>
        <v>-29743.893351420003</v>
      </c>
      <c r="S852" s="98">
        <f t="shared" si="343"/>
        <v>0</v>
      </c>
      <c r="T852" s="22">
        <f t="shared" si="343"/>
        <v>-29743.893351420003</v>
      </c>
      <c r="U852" s="22">
        <f t="shared" si="343"/>
        <v>2893.5901860000004</v>
      </c>
      <c r="V852" s="22">
        <f t="shared" si="343"/>
        <v>-26850.303165420017</v>
      </c>
      <c r="W852" s="42">
        <f>V852/$S$15*100</f>
        <v>-2.7996519884624376</v>
      </c>
      <c r="X852" s="128"/>
    </row>
    <row r="853" spans="1:24" s="9" customFormat="1" ht="15" customHeight="1">
      <c r="A853" s="63"/>
      <c r="B853" s="107" t="s">
        <v>143</v>
      </c>
      <c r="C853" s="22">
        <f aca="true" t="shared" si="359" ref="C853:P853">C50-C528</f>
        <v>-48076.74285799998</v>
      </c>
      <c r="D853" s="22">
        <f t="shared" si="359"/>
        <v>-3812.3382759999804</v>
      </c>
      <c r="E853" s="22">
        <f t="shared" si="359"/>
        <v>-191.4729159999988</v>
      </c>
      <c r="F853" s="22">
        <f t="shared" si="359"/>
        <v>1417.3074050000002</v>
      </c>
      <c r="G853" s="22">
        <f t="shared" si="359"/>
        <v>0.011374000008800067</v>
      </c>
      <c r="H853" s="22">
        <f t="shared" si="359"/>
        <v>0</v>
      </c>
      <c r="I853" s="22">
        <f t="shared" si="359"/>
        <v>0</v>
      </c>
      <c r="J853" s="22">
        <f t="shared" si="359"/>
        <v>70.75324999999975</v>
      </c>
      <c r="K853" s="22">
        <f t="shared" si="359"/>
        <v>121.13231424</v>
      </c>
      <c r="L853" s="22">
        <f t="shared" si="359"/>
        <v>960.1618369999997</v>
      </c>
      <c r="M853" s="22">
        <f t="shared" si="359"/>
        <v>0.00014300000000844193</v>
      </c>
      <c r="N853" s="22">
        <f t="shared" si="359"/>
        <v>0</v>
      </c>
      <c r="O853" s="22">
        <f t="shared" si="359"/>
        <v>0</v>
      </c>
      <c r="P853" s="22">
        <f t="shared" si="359"/>
        <v>0</v>
      </c>
      <c r="Q853" s="22"/>
      <c r="R853" s="22">
        <f t="shared" si="352"/>
        <v>-49511.18772675982</v>
      </c>
      <c r="S853" s="98"/>
      <c r="T853" s="22">
        <f aca="true" t="shared" si="360" ref="T853:V856">T50-T528</f>
        <v>-49511.18772675976</v>
      </c>
      <c r="U853" s="22">
        <f t="shared" si="360"/>
        <v>956.926719</v>
      </c>
      <c r="V853" s="22">
        <f t="shared" si="360"/>
        <v>-48554.261007759895</v>
      </c>
      <c r="W853" s="117">
        <f>V853/$S$16*100</f>
        <v>-4.564251501912107</v>
      </c>
      <c r="X853" s="126"/>
    </row>
    <row r="854" spans="1:24" s="9" customFormat="1" ht="15" customHeight="1">
      <c r="A854" s="63"/>
      <c r="B854" s="107" t="s">
        <v>150</v>
      </c>
      <c r="C854" s="22">
        <f aca="true" t="shared" si="361" ref="C854:Q854">C51-C529</f>
        <v>-105901.69118499992</v>
      </c>
      <c r="D854" s="22">
        <f t="shared" si="361"/>
        <v>-2758.791233999975</v>
      </c>
      <c r="E854" s="22">
        <f t="shared" si="361"/>
        <v>-1593.5757700000104</v>
      </c>
      <c r="F854" s="22">
        <f t="shared" si="361"/>
        <v>-1292.7405210000006</v>
      </c>
      <c r="G854" s="22">
        <f t="shared" si="361"/>
        <v>-442.6949009999953</v>
      </c>
      <c r="H854" s="22">
        <f t="shared" si="361"/>
        <v>0</v>
      </c>
      <c r="I854" s="22">
        <f t="shared" si="361"/>
        <v>0</v>
      </c>
      <c r="J854" s="22">
        <f t="shared" si="361"/>
        <v>-34.618335000000116</v>
      </c>
      <c r="K854" s="22">
        <f t="shared" si="361"/>
        <v>121.70267308999999</v>
      </c>
      <c r="L854" s="22">
        <f t="shared" si="361"/>
        <v>1694.4171229999847</v>
      </c>
      <c r="M854" s="22">
        <f t="shared" si="361"/>
        <v>0.0003189999999904103</v>
      </c>
      <c r="N854" s="22">
        <f t="shared" si="361"/>
        <v>0</v>
      </c>
      <c r="O854" s="22">
        <f t="shared" si="361"/>
        <v>0</v>
      </c>
      <c r="P854" s="22">
        <f t="shared" si="361"/>
        <v>0</v>
      </c>
      <c r="Q854" s="22">
        <f t="shared" si="361"/>
        <v>3050.1679999999997</v>
      </c>
      <c r="R854" s="22">
        <f t="shared" si="352"/>
        <v>-107157.82383090991</v>
      </c>
      <c r="S854" s="22">
        <f>S51-S529</f>
        <v>-0.04120900000270922</v>
      </c>
      <c r="T854" s="22">
        <f t="shared" si="360"/>
        <v>-107157.86503991002</v>
      </c>
      <c r="U854" s="22">
        <f t="shared" si="360"/>
        <v>5359.170548</v>
      </c>
      <c r="V854" s="22">
        <f t="shared" si="360"/>
        <v>-101798.69449190993</v>
      </c>
      <c r="W854" s="117">
        <f>V854/$S$17*100</f>
        <v>-9.542609233287441</v>
      </c>
      <c r="X854" s="126"/>
    </row>
    <row r="855" spans="1:24" s="9" customFormat="1" ht="15" customHeight="1">
      <c r="A855" s="63"/>
      <c r="B855" s="107" t="s">
        <v>159</v>
      </c>
      <c r="C855" s="22">
        <f aca="true" t="shared" si="362" ref="C855:Q855">C52-C530</f>
        <v>-89787.25491399999</v>
      </c>
      <c r="D855" s="22">
        <f t="shared" si="362"/>
        <v>1296.147530999995</v>
      </c>
      <c r="E855" s="22">
        <f t="shared" si="362"/>
        <v>38.12489700000151</v>
      </c>
      <c r="F855" s="22">
        <f t="shared" si="362"/>
        <v>1468.3691329999992</v>
      </c>
      <c r="G855" s="22">
        <f t="shared" si="362"/>
        <v>0.1544099999955506</v>
      </c>
      <c r="H855" s="22">
        <f t="shared" si="362"/>
        <v>0</v>
      </c>
      <c r="I855" s="22">
        <f t="shared" si="362"/>
        <v>0</v>
      </c>
      <c r="J855" s="22">
        <f t="shared" si="362"/>
        <v>73.22996999999941</v>
      </c>
      <c r="K855" s="22">
        <f t="shared" si="362"/>
        <v>101.9841305</v>
      </c>
      <c r="L855" s="22">
        <f t="shared" si="362"/>
        <v>2371.729019999999</v>
      </c>
      <c r="M855" s="22">
        <f t="shared" si="362"/>
        <v>4.39999999457541E-05</v>
      </c>
      <c r="N855" s="22">
        <f t="shared" si="362"/>
        <v>0</v>
      </c>
      <c r="O855" s="22">
        <f t="shared" si="362"/>
        <v>0</v>
      </c>
      <c r="P855" s="22">
        <f t="shared" si="362"/>
        <v>0</v>
      </c>
      <c r="Q855" s="22">
        <f t="shared" si="362"/>
        <v>1102.394</v>
      </c>
      <c r="R855" s="22">
        <f t="shared" si="352"/>
        <v>-83335.12177849998</v>
      </c>
      <c r="S855" s="22">
        <f>S52-S530</f>
        <v>0</v>
      </c>
      <c r="T855" s="22">
        <f t="shared" si="360"/>
        <v>-83335.12177849986</v>
      </c>
      <c r="U855" s="22">
        <f t="shared" si="360"/>
        <v>3425.890285999999</v>
      </c>
      <c r="V855" s="22">
        <f t="shared" si="360"/>
        <v>-79909.23149249994</v>
      </c>
      <c r="W855" s="117">
        <f>V855/$S$18*100</f>
        <v>-6.720201577080212</v>
      </c>
      <c r="X855" s="126"/>
    </row>
    <row r="856" spans="1:24" s="9" customFormat="1" ht="15" customHeight="1" thickBot="1">
      <c r="A856" s="83"/>
      <c r="B856" s="112" t="s">
        <v>159</v>
      </c>
      <c r="C856" s="62">
        <f aca="true" t="shared" si="363" ref="C856:Q856">C53-C531</f>
        <v>-82766.35800300009</v>
      </c>
      <c r="D856" s="62">
        <f t="shared" si="363"/>
        <v>-1824.5328909999807</v>
      </c>
      <c r="E856" s="62">
        <f t="shared" si="363"/>
        <v>-872.0363170000055</v>
      </c>
      <c r="F856" s="62">
        <f t="shared" si="363"/>
        <v>1283.9702450000004</v>
      </c>
      <c r="G856" s="62">
        <f t="shared" si="363"/>
        <v>3.811484999998356</v>
      </c>
      <c r="H856" s="62">
        <f t="shared" si="363"/>
        <v>0</v>
      </c>
      <c r="I856" s="62">
        <f t="shared" si="363"/>
        <v>0</v>
      </c>
      <c r="J856" s="62">
        <f t="shared" si="363"/>
        <v>24.530940000002374</v>
      </c>
      <c r="K856" s="62">
        <f t="shared" si="363"/>
        <v>113.93408366000006</v>
      </c>
      <c r="L856" s="62">
        <f t="shared" si="363"/>
        <v>3392.6817810000066</v>
      </c>
      <c r="M856" s="62">
        <f t="shared" si="363"/>
        <v>0.0003830000000561995</v>
      </c>
      <c r="N856" s="62">
        <f t="shared" si="363"/>
        <v>0</v>
      </c>
      <c r="O856" s="62">
        <f t="shared" si="363"/>
        <v>0</v>
      </c>
      <c r="P856" s="62">
        <f t="shared" si="363"/>
        <v>0</v>
      </c>
      <c r="Q856" s="62">
        <f t="shared" si="363"/>
        <v>6.70900000000006</v>
      </c>
      <c r="R856" s="62">
        <f t="shared" si="352"/>
        <v>-80637.28929333994</v>
      </c>
      <c r="S856" s="62">
        <f>S53-S531</f>
        <v>0</v>
      </c>
      <c r="T856" s="62">
        <f t="shared" si="360"/>
        <v>-80637.28929333988</v>
      </c>
      <c r="U856" s="62">
        <f t="shared" si="360"/>
        <v>-128.52821700000004</v>
      </c>
      <c r="V856" s="62">
        <f t="shared" si="360"/>
        <v>-80765.81751033978</v>
      </c>
      <c r="W856" s="132">
        <f>V856/$S$19*100</f>
        <v>-5.728950196575503</v>
      </c>
      <c r="X856" s="126"/>
    </row>
    <row r="857" spans="1:23" s="9" customFormat="1" ht="12.75" customHeight="1" thickTop="1">
      <c r="A857" s="71"/>
      <c r="B857" s="13"/>
      <c r="C857" s="3"/>
      <c r="D857" s="3"/>
      <c r="E857" s="3"/>
      <c r="F857" s="3"/>
      <c r="G857" s="3"/>
      <c r="H857" s="23"/>
      <c r="I857" s="23"/>
      <c r="J857" s="23"/>
      <c r="K857" s="23"/>
      <c r="L857" s="23"/>
      <c r="M857" s="23"/>
      <c r="N857" s="53"/>
      <c r="O857" s="53"/>
      <c r="P857" s="96"/>
      <c r="Q857" s="96"/>
      <c r="R857" s="96"/>
      <c r="T857" s="96"/>
      <c r="U857" s="53"/>
      <c r="V857" s="97"/>
      <c r="W857" s="32"/>
    </row>
    <row r="858" spans="1:23" s="9" customFormat="1" ht="12.75" customHeight="1">
      <c r="A858" s="71"/>
      <c r="B858" s="13"/>
      <c r="C858" s="3"/>
      <c r="D858" s="3"/>
      <c r="E858" s="3"/>
      <c r="F858" s="3"/>
      <c r="G858" s="3"/>
      <c r="H858" s="23"/>
      <c r="K858" s="23"/>
      <c r="L858" s="23"/>
      <c r="M858" s="23"/>
      <c r="N858" s="136" t="s">
        <v>160</v>
      </c>
      <c r="O858" s="53"/>
      <c r="P858" s="96"/>
      <c r="Q858" s="96"/>
      <c r="T858" s="96"/>
      <c r="U858" s="53"/>
      <c r="V858" s="97"/>
      <c r="W858" s="34"/>
    </row>
    <row r="859" spans="1:23" s="9" customFormat="1" ht="15" customHeight="1">
      <c r="A859" s="116"/>
      <c r="B859" s="13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52"/>
      <c r="O859" s="52"/>
      <c r="P859" s="96"/>
      <c r="Q859" s="96"/>
      <c r="R859" s="52"/>
      <c r="S859" s="35"/>
      <c r="T859" s="96"/>
      <c r="U859" s="6"/>
      <c r="V859" s="97"/>
      <c r="W859" s="5"/>
    </row>
    <row r="860" spans="1:23" s="9" customFormat="1" ht="16.5" customHeight="1">
      <c r="A860" s="63"/>
      <c r="B860" s="13"/>
      <c r="C860" s="21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96"/>
      <c r="Q860" s="96"/>
      <c r="R860" s="33"/>
      <c r="S860" s="33"/>
      <c r="T860" s="96"/>
      <c r="V860" s="97"/>
      <c r="W860" s="36"/>
    </row>
    <row r="861" spans="1:23" s="9" customFormat="1" ht="16.5" customHeight="1">
      <c r="A861" s="63"/>
      <c r="B861" s="13"/>
      <c r="C861" s="21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96"/>
      <c r="Q861" s="96"/>
      <c r="R861" s="33"/>
      <c r="S861" s="33"/>
      <c r="T861" s="96"/>
      <c r="U861" s="24"/>
      <c r="V861" s="97"/>
      <c r="W861" s="33"/>
    </row>
    <row r="862" spans="1:23" s="9" customFormat="1" ht="15" customHeight="1">
      <c r="A862" s="63"/>
      <c r="B862" s="13"/>
      <c r="C862" s="14"/>
      <c r="D862" s="24"/>
      <c r="E862" s="24"/>
      <c r="G862" s="24"/>
      <c r="H862" s="24"/>
      <c r="I862" s="24"/>
      <c r="J862" s="24"/>
      <c r="K862" s="24"/>
      <c r="L862" s="24"/>
      <c r="M862" s="24"/>
      <c r="N862" s="24"/>
      <c r="O862" s="24"/>
      <c r="P862" s="96"/>
      <c r="Q862" s="96"/>
      <c r="R862" s="33"/>
      <c r="S862" s="33"/>
      <c r="T862" s="96"/>
      <c r="U862" s="24"/>
      <c r="V862" s="97"/>
      <c r="W862" s="33"/>
    </row>
    <row r="863" spans="1:23" s="9" customFormat="1" ht="14.25" customHeight="1">
      <c r="A863" s="63"/>
      <c r="B863" s="13"/>
      <c r="C863" s="1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96"/>
      <c r="Q863" s="96"/>
      <c r="R863" s="33"/>
      <c r="S863" s="33"/>
      <c r="T863" s="96"/>
      <c r="U863" s="24"/>
      <c r="V863" s="97"/>
      <c r="W863" s="33"/>
    </row>
    <row r="864" spans="1:23" s="9" customFormat="1" ht="12" customHeight="1">
      <c r="A864" s="63"/>
      <c r="B864" s="13"/>
      <c r="C864" s="1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96"/>
      <c r="Q864" s="96"/>
      <c r="R864" s="33"/>
      <c r="S864" s="33"/>
      <c r="T864" s="96"/>
      <c r="U864" s="24"/>
      <c r="V864" s="97"/>
      <c r="W864" s="33"/>
    </row>
    <row r="865" spans="1:23" s="9" customFormat="1" ht="12" customHeight="1">
      <c r="A865" s="63"/>
      <c r="B865" s="13"/>
      <c r="C865" s="1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96"/>
      <c r="Q865" s="96"/>
      <c r="R865" s="33"/>
      <c r="S865" s="33"/>
      <c r="T865" s="96"/>
      <c r="U865" s="24"/>
      <c r="V865" s="97"/>
      <c r="W865" s="33"/>
    </row>
    <row r="866" spans="1:23" s="9" customFormat="1" ht="15" customHeight="1">
      <c r="A866" s="63"/>
      <c r="B866" s="13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96"/>
      <c r="Q866" s="96"/>
      <c r="R866" s="33"/>
      <c r="S866" s="33"/>
      <c r="T866" s="96"/>
      <c r="U866" s="24"/>
      <c r="V866" s="97"/>
      <c r="W866" s="33"/>
    </row>
    <row r="867" spans="1:23" s="9" customFormat="1" ht="12" customHeight="1">
      <c r="A867" s="63"/>
      <c r="B867" s="13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96"/>
      <c r="Q867" s="96"/>
      <c r="R867" s="33"/>
      <c r="S867" s="33"/>
      <c r="T867" s="96"/>
      <c r="U867" s="24"/>
      <c r="V867" s="97"/>
      <c r="W867" s="33"/>
    </row>
    <row r="868" spans="1:23" s="9" customFormat="1" ht="12" customHeight="1">
      <c r="A868" s="63"/>
      <c r="B868" s="13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96"/>
      <c r="Q868" s="96"/>
      <c r="R868" s="33"/>
      <c r="S868" s="33"/>
      <c r="T868" s="96"/>
      <c r="U868" s="24"/>
      <c r="V868" s="97"/>
      <c r="W868" s="33"/>
    </row>
    <row r="869" spans="1:23" s="9" customFormat="1" ht="13.5">
      <c r="A869" s="65"/>
      <c r="B869" s="104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96"/>
      <c r="Q869" s="96"/>
      <c r="T869" s="96"/>
      <c r="U869" s="33"/>
      <c r="W869" s="33"/>
    </row>
    <row r="870" spans="1:23" s="9" customFormat="1" ht="13.5">
      <c r="A870" s="65"/>
      <c r="B870" s="104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96"/>
      <c r="Q870" s="96"/>
      <c r="R870" s="33"/>
      <c r="S870" s="33"/>
      <c r="T870" s="33"/>
      <c r="U870" s="33"/>
      <c r="V870" s="33"/>
      <c r="W870" s="33"/>
    </row>
    <row r="871" spans="1:23" s="9" customFormat="1" ht="13.5">
      <c r="A871" s="65"/>
      <c r="B871" s="104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</row>
    <row r="872" spans="1:23" s="9" customFormat="1" ht="13.5">
      <c r="A872" s="65"/>
      <c r="B872" s="104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</row>
    <row r="873" spans="1:23" s="9" customFormat="1" ht="13.5">
      <c r="A873" s="65"/>
      <c r="B873" s="104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</row>
    <row r="874" spans="1:23" s="9" customFormat="1" ht="13.5">
      <c r="A874" s="65"/>
      <c r="B874" s="104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</row>
    <row r="875" spans="1:23" s="9" customFormat="1" ht="13.5">
      <c r="A875" s="65"/>
      <c r="B875" s="104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</row>
    <row r="876" spans="1:23" s="9" customFormat="1" ht="13.5">
      <c r="A876" s="65"/>
      <c r="B876" s="104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</row>
    <row r="877" spans="1:23" s="9" customFormat="1" ht="13.5">
      <c r="A877" s="65"/>
      <c r="B877" s="104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T877" s="33"/>
      <c r="U877" s="33"/>
      <c r="V877" s="33"/>
      <c r="W877" s="33"/>
    </row>
    <row r="878" spans="1:23" s="9" customFormat="1" ht="13.5">
      <c r="A878" s="65"/>
      <c r="B878" s="104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</row>
    <row r="879" spans="1:23" s="9" customFormat="1" ht="13.5">
      <c r="A879" s="65"/>
      <c r="B879" s="104"/>
      <c r="C879" s="33"/>
      <c r="D879" s="33"/>
      <c r="E879" s="33"/>
      <c r="F879" s="33"/>
      <c r="G879" s="33"/>
      <c r="H879" s="33"/>
      <c r="I879" s="33"/>
      <c r="J879" s="100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</row>
    <row r="880" spans="1:23" s="9" customFormat="1" ht="13.5">
      <c r="A880" s="65"/>
      <c r="B880" s="104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</row>
    <row r="881" spans="1:23" s="9" customFormat="1" ht="13.5">
      <c r="A881" s="65"/>
      <c r="B881" s="104"/>
      <c r="C881" s="33"/>
      <c r="D881" s="33"/>
      <c r="E881" s="33"/>
      <c r="F881" s="33"/>
      <c r="G881" s="33"/>
      <c r="H881" s="33"/>
      <c r="I881" s="33"/>
      <c r="J881" s="100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</row>
    <row r="882" spans="1:23" s="9" customFormat="1" ht="13.5">
      <c r="A882" s="65"/>
      <c r="B882" s="104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</row>
    <row r="883" spans="1:23" s="9" customFormat="1" ht="13.5">
      <c r="A883" s="65"/>
      <c r="B883" s="104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</row>
    <row r="884" spans="1:23" s="9" customFormat="1" ht="13.5">
      <c r="A884" s="65"/>
      <c r="B884" s="104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</row>
    <row r="885" spans="1:23" s="9" customFormat="1" ht="13.5">
      <c r="A885" s="65"/>
      <c r="B885" s="104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</row>
    <row r="886" spans="1:4" s="9" customFormat="1" ht="13.5">
      <c r="A886" s="65"/>
      <c r="B886" s="113"/>
      <c r="C886" s="33"/>
      <c r="D886" s="33"/>
    </row>
    <row r="887" spans="1:20" s="9" customFormat="1" ht="13.5">
      <c r="A887" s="65"/>
      <c r="B887" s="113"/>
      <c r="T887" s="25"/>
    </row>
    <row r="888" spans="1:18" s="9" customFormat="1" ht="13.5">
      <c r="A888" s="65"/>
      <c r="B888" s="113"/>
      <c r="R888" s="7"/>
    </row>
    <row r="889" spans="1:10" s="9" customFormat="1" ht="13.5">
      <c r="A889" s="65"/>
      <c r="B889" s="113"/>
      <c r="J889" s="25"/>
    </row>
    <row r="890" spans="1:2" s="9" customFormat="1" ht="13.5">
      <c r="A890" s="65"/>
      <c r="B890" s="113"/>
    </row>
    <row r="899" ht="13.5">
      <c r="T899" s="7"/>
    </row>
  </sheetData>
  <sheetProtection/>
  <mergeCells count="5">
    <mergeCell ref="V24:W24"/>
    <mergeCell ref="V25:W25"/>
    <mergeCell ref="A20:W20"/>
    <mergeCell ref="A21:W21"/>
    <mergeCell ref="J22:M22"/>
  </mergeCells>
  <hyperlinks>
    <hyperlink ref="N858" r:id="rId1" display="Tabel de transpunere dintre EDP balanța de lucru și prezentarea BGC- în perioada 2014-2021"/>
  </hyperlinks>
  <printOptions horizontalCentered="1"/>
  <pageMargins left="0" right="0" top="0" bottom="0" header="0" footer="0"/>
  <pageSetup fitToHeight="7" horizontalDpi="600" verticalDpi="600" orientation="landscape" paperSize="9" scale="63" r:id="rId2"/>
  <headerFooter alignWithMargins="0">
    <oddFooter>&amp;CPage &amp;P</oddFooter>
  </headerFooter>
  <rowBreaks count="20" manualBreakCount="20">
    <brk id="67" max="255" man="1"/>
    <brk id="114" max="255" man="1"/>
    <brk id="153" max="255" man="1"/>
    <brk id="193" max="255" man="1"/>
    <brk id="234" max="255" man="1"/>
    <brk id="273" max="255" man="1"/>
    <brk id="313" max="255" man="1"/>
    <brk id="354" max="255" man="1"/>
    <brk id="393" max="22" man="1"/>
    <brk id="433" max="255" man="1"/>
    <brk id="469" max="255" man="1"/>
    <brk id="511" max="255" man="1"/>
    <brk id="552" max="255" man="1"/>
    <brk id="591" max="255" man="1"/>
    <brk id="631" max="255" man="1"/>
    <brk id="672" max="255" man="1"/>
    <brk id="707" max="255" man="1"/>
    <brk id="741" max="255" man="1"/>
    <brk id="776" max="255" man="1"/>
    <brk id="8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MIHAELA SIMION</cp:lastModifiedBy>
  <cp:lastPrinted>2023-10-26T08:47:00Z</cp:lastPrinted>
  <dcterms:created xsi:type="dcterms:W3CDTF">1997-07-29T07:07:49Z</dcterms:created>
  <dcterms:modified xsi:type="dcterms:W3CDTF">2023-10-26T09:02:49Z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