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615" activeTab="0"/>
  </bookViews>
  <sheets>
    <sheet name="eng publ-Octombrie" sheetId="1" r:id="rId1"/>
    <sheet name="ropubl-Aprilie " sheetId="2" state="hidden" r:id="rId2"/>
    <sheet name="eng publ-Aprilie" sheetId="3" state="hidden" r:id="rId3"/>
    <sheet name="ropubl-Martie)" sheetId="4" state="hidden" r:id="rId4"/>
    <sheet name="eng publ-Martie" sheetId="5" state="hidden" r:id="rId5"/>
    <sheet name="ropubl- Febr" sheetId="6" state="hidden" r:id="rId6"/>
    <sheet name="eng publ- Febr" sheetId="7" state="hidden" r:id="rId7"/>
    <sheet name="ropubl-JAN " sheetId="8" state="hidden" r:id="rId8"/>
    <sheet name="eng publ- JAN" sheetId="9" state="hidden" r:id="rId9"/>
    <sheet name="ropubl-DECE" sheetId="10" state="hidden" r:id="rId10"/>
  </sheets>
  <definedNames>
    <definedName name="_xlnm.Print_Area" localSheetId="6">'eng publ- Febr'!$A$1:$L$19</definedName>
    <definedName name="_xlnm.Print_Area" localSheetId="8">'eng publ- JAN'!$A$1:$L$19</definedName>
    <definedName name="_xlnm.Print_Area" localSheetId="2">'eng publ-Aprilie'!$A$1:$L$19</definedName>
    <definedName name="_xlnm.Print_Area" localSheetId="4">'eng publ-Martie'!$A$1:$L$19</definedName>
    <definedName name="_xlnm.Print_Area" localSheetId="0">'eng publ-Octombrie'!$A$1:$L$19</definedName>
    <definedName name="_xlnm.Print_Area" localSheetId="5">'ropubl- Febr'!$A$1:$M$19</definedName>
    <definedName name="_xlnm.Print_Area" localSheetId="1">'ropubl-Aprilie '!$A$1:$M$19</definedName>
    <definedName name="_xlnm.Print_Area" localSheetId="9">'ropubl-DECE'!$A$1:$M$19</definedName>
    <definedName name="_xlnm.Print_Area" localSheetId="7">'ropubl-JAN '!$A$1:$M$19</definedName>
    <definedName name="_xlnm.Print_Area" localSheetId="3">'ropubl-Martie)'!$A$1:$M$19</definedName>
  </definedNames>
  <calcPr fullCalcOnLoad="1"/>
</workbook>
</file>

<file path=xl/sharedStrings.xml><?xml version="1.0" encoding="utf-8"?>
<sst xmlns="http://schemas.openxmlformats.org/spreadsheetml/2006/main" count="206" uniqueCount="45">
  <si>
    <t>Indicators</t>
  </si>
  <si>
    <t>Government public debt service (I+II)</t>
  </si>
  <si>
    <t xml:space="preserve">   - principal    </t>
  </si>
  <si>
    <t xml:space="preserve">   - interest and commission</t>
  </si>
  <si>
    <t>I. Domestic government public debt service</t>
  </si>
  <si>
    <t>of which:</t>
  </si>
  <si>
    <t xml:space="preserve">  - principal</t>
  </si>
  <si>
    <t xml:space="preserve">  - interest and commission</t>
  </si>
  <si>
    <t>Indicatori</t>
  </si>
  <si>
    <t>Serviciul datoriei publice guvernamentale (I+II)</t>
  </si>
  <si>
    <t xml:space="preserve">   - rate de capital </t>
  </si>
  <si>
    <t>I. Serviciul datoriei publice guvernamentale interne</t>
  </si>
  <si>
    <t>din care:</t>
  </si>
  <si>
    <t>Total serviciul datoriei publice guvernamentale (mil. EUR)</t>
  </si>
  <si>
    <t>mil EUR</t>
  </si>
  <si>
    <t>FMI+UE+BIRD</t>
  </si>
  <si>
    <t>II. Serviciul datoriei publice guvernamentale externe **)</t>
  </si>
  <si>
    <t>II. External government public debt service **)</t>
  </si>
  <si>
    <t>2021-2031</t>
  </si>
  <si>
    <t>Proiecția serviciului datoriei publice guvernamentale 2021-2031 *)</t>
  </si>
  <si>
    <t xml:space="preserve">   - dobânzi și comisioane</t>
  </si>
  <si>
    <t>Government public debt service projection 2021-2031 *)</t>
  </si>
  <si>
    <t>**)  curs de schimb valutar mediu Ron/Eur, conform CNSP Prognoza noiembrie 2021</t>
  </si>
  <si>
    <t>**) average exchange rate Ron/Eur, according to CNSP-November 2021</t>
  </si>
  <si>
    <t>**) proiecție pe baza datoriei contractate la data de 31.12.2021</t>
  </si>
  <si>
    <t xml:space="preserve">- Average exchange rate Ron / Eur**) </t>
  </si>
  <si>
    <t xml:space="preserve">*) according to market of issuance; </t>
  </si>
  <si>
    <t>- Curs mediu de schimb Ron / Eur**)</t>
  </si>
  <si>
    <t xml:space="preserve">*) după piața de emisiune;  </t>
  </si>
  <si>
    <t>mil. Lei</t>
  </si>
  <si>
    <t>Total Government debt service (mln. EUR)</t>
  </si>
  <si>
    <t>mil. lei</t>
  </si>
  <si>
    <t>**) proiecție pe baza datoriei contractate la data de 31.01.2022</t>
  </si>
  <si>
    <t>**) projection on debt contracted at the end of January 2022</t>
  </si>
  <si>
    <t>**) projection on debt contracted at the end of February 2022</t>
  </si>
  <si>
    <t>**) proiecție pe baza datoriei contractate la data de 28.02.2022</t>
  </si>
  <si>
    <t>**) projection on debt contracted at the end of March2022</t>
  </si>
  <si>
    <t>**) average exchange rate Ron/Eur, according to CNSP-April 2022</t>
  </si>
  <si>
    <t>**)  curs de schimb valutar mediu Ron/Eur, conform CNSP Prognoza aprilie 2022</t>
  </si>
  <si>
    <t>**) proiecție pe baza datoriei contractate la data de 31.03.2022</t>
  </si>
  <si>
    <t>**) proiecție pe baza datoriei contractate la data de 30.04.2022</t>
  </si>
  <si>
    <t>**) projection on debt contracted at the end of April 2022</t>
  </si>
  <si>
    <t>Lei mil.</t>
  </si>
  <si>
    <t>**) average exchange rate Ron/Eur, according to CNSP-October 2022</t>
  </si>
  <si>
    <t>*) according to market of issuance;  projection on debt contracted at the end of October 2022;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</si>
</sst>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#,##0.0000"/>
    <numFmt numFmtId="180" formatCode="#,##0.000"/>
    <numFmt numFmtId="181" formatCode="0.00000"/>
    <numFmt numFmtId="182" formatCode="0.0000"/>
    <numFmt numFmtId="183" formatCode="0.000"/>
    <numFmt numFmtId="184" formatCode="0.0"/>
    <numFmt numFmtId="185" formatCode="#,##0.0\ [$EUR]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sz val="12"/>
      <color indexed="22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2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3" borderId="0" applyNumberFormat="0" applyBorder="0" applyAlignment="0" applyProtection="0"/>
    <xf numFmtId="0" fontId="16" fillId="20" borderId="1" applyNumberFormat="0" applyAlignment="0" applyProtection="0"/>
    <xf numFmtId="0" fontId="12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0" xfId="0" applyNumberFormat="1" applyFont="1" applyFill="1" applyBorder="1" applyAlignment="1">
      <alignment horizontal="left" vertical="top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horizontal="left" vertical="center" wrapText="1"/>
    </xf>
    <xf numFmtId="4" fontId="3" fillId="2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" fontId="3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78" fontId="3" fillId="24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178" fontId="2" fillId="24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37" fillId="0" borderId="0" xfId="0" applyNumberFormat="1" applyFont="1" applyAlignment="1">
      <alignment horizontal="left"/>
    </xf>
    <xf numFmtId="0" fontId="39" fillId="0" borderId="0" xfId="0" applyFont="1" applyBorder="1" applyAlignment="1">
      <alignment/>
    </xf>
    <xf numFmtId="4" fontId="3" fillId="0" borderId="0" xfId="0" applyNumberFormat="1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0" xfId="0" applyFont="1" applyBorder="1" applyAlignment="1">
      <alignment horizontal="left" vertical="top"/>
    </xf>
    <xf numFmtId="4" fontId="3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80" fontId="3" fillId="0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24" borderId="0" xfId="0" applyNumberFormat="1" applyFont="1" applyFill="1" applyBorder="1" applyAlignment="1">
      <alignment horizontal="left" vertical="top" wrapText="1"/>
    </xf>
    <xf numFmtId="178" fontId="41" fillId="24" borderId="0" xfId="0" applyNumberFormat="1" applyFont="1" applyFill="1" applyBorder="1" applyAlignment="1">
      <alignment horizontal="right"/>
    </xf>
    <xf numFmtId="178" fontId="40" fillId="24" borderId="0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2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/>
    </xf>
    <xf numFmtId="4" fontId="41" fillId="0" borderId="0" xfId="0" applyNumberFormat="1" applyFont="1" applyAlignment="1">
      <alignment horizontal="left"/>
    </xf>
    <xf numFmtId="4" fontId="41" fillId="0" borderId="0" xfId="0" applyNumberFormat="1" applyFont="1" applyAlignment="1">
      <alignment/>
    </xf>
    <xf numFmtId="0" fontId="41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/>
    </xf>
    <xf numFmtId="0" fontId="40" fillId="20" borderId="10" xfId="0" applyNumberFormat="1" applyFont="1" applyFill="1" applyBorder="1" applyAlignment="1">
      <alignment horizontal="left" vertical="center" wrapText="1"/>
    </xf>
    <xf numFmtId="4" fontId="40" fillId="2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3" fillId="0" borderId="10" xfId="0" applyNumberFormat="1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/>
    </xf>
    <xf numFmtId="0" fontId="40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left" vertical="top" wrapText="1"/>
    </xf>
    <xf numFmtId="4" fontId="40" fillId="0" borderId="10" xfId="0" applyNumberFormat="1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1" fillId="0" borderId="11" xfId="0" applyFont="1" applyBorder="1" applyAlignment="1">
      <alignment/>
    </xf>
    <xf numFmtId="0" fontId="43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4" fontId="40" fillId="24" borderId="10" xfId="0" applyNumberFormat="1" applyFont="1" applyFill="1" applyBorder="1" applyAlignment="1">
      <alignment/>
    </xf>
    <xf numFmtId="4" fontId="41" fillId="24" borderId="10" xfId="0" applyNumberFormat="1" applyFont="1" applyFill="1" applyBorder="1" applyAlignment="1">
      <alignment/>
    </xf>
    <xf numFmtId="0" fontId="43" fillId="0" borderId="10" xfId="0" applyNumberFormat="1" applyFont="1" applyBorder="1" applyAlignment="1">
      <alignment vertical="top" wrapText="1"/>
    </xf>
    <xf numFmtId="4" fontId="41" fillId="24" borderId="10" xfId="0" applyNumberFormat="1" applyFont="1" applyFill="1" applyBorder="1" applyAlignment="1">
      <alignment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0" xfId="0" applyNumberFormat="1" applyFont="1" applyBorder="1" applyAlignment="1">
      <alignment vertical="top"/>
    </xf>
    <xf numFmtId="0" fontId="43" fillId="0" borderId="0" xfId="0" applyFont="1" applyBorder="1" applyAlignment="1">
      <alignment/>
    </xf>
    <xf numFmtId="0" fontId="40" fillId="0" borderId="0" xfId="0" applyFont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4" fillId="26" borderId="0" xfId="0" applyNumberFormat="1" applyFont="1" applyFill="1" applyBorder="1" applyAlignment="1">
      <alignment horizontal="left" vertical="top" wrapText="1"/>
    </xf>
    <xf numFmtId="178" fontId="2" fillId="26" borderId="0" xfId="0" applyNumberFormat="1" applyFont="1" applyFill="1" applyBorder="1" applyAlignment="1">
      <alignment horizontal="right"/>
    </xf>
    <xf numFmtId="178" fontId="3" fillId="26" borderId="0" xfId="0" applyNumberFormat="1" applyFont="1" applyFill="1" applyBorder="1" applyAlignment="1">
      <alignment horizontal="right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7" borderId="1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left" vertical="top" wrapText="1"/>
    </xf>
    <xf numFmtId="4" fontId="3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horizontal="left" vertical="top" wrapText="1"/>
    </xf>
    <xf numFmtId="0" fontId="3" fillId="27" borderId="10" xfId="0" applyNumberFormat="1" applyFont="1" applyFill="1" applyBorder="1" applyAlignment="1">
      <alignment horizontal="left" vertical="center" wrapText="1"/>
    </xf>
    <xf numFmtId="4" fontId="3" fillId="27" borderId="10" xfId="0" applyNumberFormat="1" applyFont="1" applyFill="1" applyBorder="1" applyAlignment="1">
      <alignment/>
    </xf>
    <xf numFmtId="0" fontId="5" fillId="25" borderId="10" xfId="0" applyNumberFormat="1" applyFont="1" applyFill="1" applyBorder="1" applyAlignment="1">
      <alignment vertical="top" wrapText="1"/>
    </xf>
    <xf numFmtId="4" fontId="2" fillId="25" borderId="10" xfId="0" applyNumberFormat="1" applyFont="1" applyFill="1" applyBorder="1" applyAlignment="1">
      <alignment/>
    </xf>
    <xf numFmtId="0" fontId="3" fillId="25" borderId="10" xfId="0" applyNumberFormat="1" applyFont="1" applyFill="1" applyBorder="1" applyAlignment="1">
      <alignment horizontal="left" vertical="center" wrapText="1"/>
    </xf>
    <xf numFmtId="49" fontId="5" fillId="25" borderId="10" xfId="0" applyNumberFormat="1" applyFont="1" applyFill="1" applyBorder="1" applyAlignment="1">
      <alignment vertical="top" wrapText="1"/>
    </xf>
    <xf numFmtId="49" fontId="3" fillId="25" borderId="10" xfId="0" applyNumberFormat="1" applyFont="1" applyFill="1" applyBorder="1" applyAlignment="1">
      <alignment horizontal="left" vertical="top" wrapText="1"/>
    </xf>
    <xf numFmtId="4" fontId="3" fillId="25" borderId="10" xfId="0" applyNumberFormat="1" applyFont="1" applyFill="1" applyBorder="1" applyAlignment="1">
      <alignment vertical="top"/>
    </xf>
    <xf numFmtId="0" fontId="24" fillId="25" borderId="0" xfId="0" applyFont="1" applyFill="1" applyBorder="1" applyAlignment="1">
      <alignment vertical="top"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24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left" vertical="top"/>
    </xf>
    <xf numFmtId="0" fontId="4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tabSelected="1" view="pageBreakPreview" zoomScaleNormal="80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55.421875" style="83" customWidth="1"/>
    <col min="2" max="2" width="13.140625" style="83" customWidth="1"/>
    <col min="3" max="3" width="13.00390625" style="83" customWidth="1"/>
    <col min="4" max="4" width="12.7109375" style="83" bestFit="1" customWidth="1"/>
    <col min="5" max="12" width="11.421875" style="83" bestFit="1" customWidth="1"/>
    <col min="13" max="16384" width="9.140625" style="83" customWidth="1"/>
  </cols>
  <sheetData>
    <row r="1" ht="15.75">
      <c r="A1" s="82" t="s">
        <v>21</v>
      </c>
    </row>
    <row r="2" spans="1:12" ht="29.25" customHeight="1" thickBot="1">
      <c r="A2" s="84"/>
      <c r="D2" s="85"/>
      <c r="E2" s="86"/>
      <c r="F2" s="86"/>
      <c r="G2" s="86"/>
      <c r="H2" s="86"/>
      <c r="I2" s="86"/>
      <c r="J2" s="86"/>
      <c r="K2" s="86"/>
      <c r="L2" s="86" t="s">
        <v>42</v>
      </c>
    </row>
    <row r="3" spans="1:12" ht="29.25" customHeight="1" thickBot="1">
      <c r="A3" s="87" t="s">
        <v>0</v>
      </c>
      <c r="B3" s="88">
        <v>2021</v>
      </c>
      <c r="C3" s="88">
        <v>2022</v>
      </c>
      <c r="D3" s="88">
        <v>2023</v>
      </c>
      <c r="E3" s="88">
        <v>2024</v>
      </c>
      <c r="F3" s="88">
        <v>2025</v>
      </c>
      <c r="G3" s="88">
        <v>2026</v>
      </c>
      <c r="H3" s="88">
        <v>2027</v>
      </c>
      <c r="I3" s="88">
        <v>2028</v>
      </c>
      <c r="J3" s="88">
        <v>2029</v>
      </c>
      <c r="K3" s="88">
        <v>2030</v>
      </c>
      <c r="L3" s="88">
        <v>2031</v>
      </c>
    </row>
    <row r="4" spans="1:12" ht="33" customHeight="1" thickBot="1">
      <c r="A4" s="89" t="s">
        <v>1</v>
      </c>
      <c r="B4" s="90">
        <v>70828.623</v>
      </c>
      <c r="C4" s="90">
        <v>108163.07921084312</v>
      </c>
      <c r="D4" s="90">
        <v>113223.86794341696</v>
      </c>
      <c r="E4" s="90">
        <v>89417.97564608118</v>
      </c>
      <c r="F4" s="90">
        <v>67140.65379865318</v>
      </c>
      <c r="G4" s="90">
        <v>67278.38154972717</v>
      </c>
      <c r="H4" s="90">
        <v>62335.35655354557</v>
      </c>
      <c r="I4" s="90">
        <v>44432.98516146628</v>
      </c>
      <c r="J4" s="90">
        <v>53840.66767140308</v>
      </c>
      <c r="K4" s="90">
        <v>47648.94723967867</v>
      </c>
      <c r="L4" s="90">
        <v>39504.97630153886</v>
      </c>
    </row>
    <row r="5" spans="1:12" ht="17.25" customHeight="1" thickBot="1">
      <c r="A5" s="91" t="s">
        <v>2</v>
      </c>
      <c r="B5" s="81">
        <v>53497.670000000006</v>
      </c>
      <c r="C5" s="81">
        <v>81051.79047644312</v>
      </c>
      <c r="D5" s="81">
        <v>91720.60535023696</v>
      </c>
      <c r="E5" s="81">
        <v>70801.59341640117</v>
      </c>
      <c r="F5" s="81">
        <v>50991.473654053174</v>
      </c>
      <c r="G5" s="81">
        <v>52866.274257687175</v>
      </c>
      <c r="H5" s="81">
        <v>49564.406553545574</v>
      </c>
      <c r="I5" s="81">
        <v>33305.14516146628</v>
      </c>
      <c r="J5" s="81">
        <v>43666.701671403076</v>
      </c>
      <c r="K5" s="81">
        <v>39178.75723967868</v>
      </c>
      <c r="L5" s="81">
        <v>32347.126301538858</v>
      </c>
    </row>
    <row r="6" spans="1:12" ht="15.75" thickBot="1">
      <c r="A6" s="91" t="s">
        <v>3</v>
      </c>
      <c r="B6" s="81">
        <v>17330.953</v>
      </c>
      <c r="C6" s="81">
        <v>27111.2887344</v>
      </c>
      <c r="D6" s="81">
        <v>21503.26259318</v>
      </c>
      <c r="E6" s="81">
        <v>18616.38222968</v>
      </c>
      <c r="F6" s="81">
        <v>16149.180144599999</v>
      </c>
      <c r="G6" s="81">
        <v>14412.10729204</v>
      </c>
      <c r="H6" s="81">
        <v>12770.95</v>
      </c>
      <c r="I6" s="81">
        <v>11127.84</v>
      </c>
      <c r="J6" s="81">
        <v>10173.966</v>
      </c>
      <c r="K6" s="81">
        <v>8470.189999999999</v>
      </c>
      <c r="L6" s="81">
        <v>7157.849999999999</v>
      </c>
    </row>
    <row r="7" spans="1:12" ht="40.5" customHeight="1" thickBot="1">
      <c r="A7" s="92" t="s">
        <v>4</v>
      </c>
      <c r="B7" s="93">
        <v>61158.090000000004</v>
      </c>
      <c r="C7" s="93">
        <v>84776.52921084312</v>
      </c>
      <c r="D7" s="93">
        <v>91321.92794341696</v>
      </c>
      <c r="E7" s="93">
        <v>56599.23564608117</v>
      </c>
      <c r="F7" s="93">
        <v>45157.20379865317</v>
      </c>
      <c r="G7" s="93">
        <v>41784.891549727174</v>
      </c>
      <c r="H7" s="93">
        <v>31227.816553545577</v>
      </c>
      <c r="I7" s="93">
        <v>19938.335161466275</v>
      </c>
      <c r="J7" s="93">
        <v>28326.857671403075</v>
      </c>
      <c r="K7" s="93">
        <v>15502.157239678676</v>
      </c>
      <c r="L7" s="93">
        <v>15759.316301538856</v>
      </c>
    </row>
    <row r="8" spans="1:12" ht="21.75" customHeight="1" thickBot="1">
      <c r="A8" s="94" t="s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17.25" customHeight="1" thickBot="1">
      <c r="A9" s="91" t="s">
        <v>6</v>
      </c>
      <c r="B9" s="81">
        <v>51106.62</v>
      </c>
      <c r="C9" s="81">
        <v>65847.12047644312</v>
      </c>
      <c r="D9" s="81">
        <v>79256.11535023696</v>
      </c>
      <c r="E9" s="81">
        <v>47136.06341640117</v>
      </c>
      <c r="F9" s="81">
        <v>37562.24365405317</v>
      </c>
      <c r="G9" s="81">
        <v>35697.94425768717</v>
      </c>
      <c r="H9" s="81">
        <v>26184.46655354558</v>
      </c>
      <c r="I9" s="81">
        <v>15904.465161466276</v>
      </c>
      <c r="J9" s="81">
        <v>24787.381671403076</v>
      </c>
      <c r="K9" s="81">
        <v>13020.787239678675</v>
      </c>
      <c r="L9" s="81">
        <v>13808.746301538857</v>
      </c>
    </row>
    <row r="10" spans="1:12" ht="19.5" customHeight="1" thickBot="1">
      <c r="A10" s="91" t="s">
        <v>7</v>
      </c>
      <c r="B10" s="81">
        <v>10051.47</v>
      </c>
      <c r="C10" s="81">
        <v>18929.4087344</v>
      </c>
      <c r="D10" s="81">
        <v>12065.81259318</v>
      </c>
      <c r="E10" s="81">
        <v>9463.172229680002</v>
      </c>
      <c r="F10" s="81">
        <v>7594.960144600001</v>
      </c>
      <c r="G10" s="81">
        <v>6086.947292039999</v>
      </c>
      <c r="H10" s="81">
        <v>5043.349999999999</v>
      </c>
      <c r="I10" s="81">
        <v>4033.8700000000003</v>
      </c>
      <c r="J10" s="81">
        <v>3539.476</v>
      </c>
      <c r="K10" s="81">
        <v>2481.37</v>
      </c>
      <c r="L10" s="81">
        <v>1950.57</v>
      </c>
    </row>
    <row r="11" spans="1:12" ht="35.25" customHeight="1" thickBot="1">
      <c r="A11" s="96" t="s">
        <v>17</v>
      </c>
      <c r="B11" s="93">
        <v>9670.533</v>
      </c>
      <c r="C11" s="93">
        <v>23386.55</v>
      </c>
      <c r="D11" s="93">
        <v>21901.940000000002</v>
      </c>
      <c r="E11" s="93">
        <v>32818.74</v>
      </c>
      <c r="F11" s="93">
        <v>21983.449999999997</v>
      </c>
      <c r="G11" s="93">
        <v>25493.49</v>
      </c>
      <c r="H11" s="93">
        <v>31107.54</v>
      </c>
      <c r="I11" s="93">
        <v>24494.65</v>
      </c>
      <c r="J11" s="93">
        <v>25513.809999999998</v>
      </c>
      <c r="K11" s="93">
        <v>32146.79</v>
      </c>
      <c r="L11" s="93">
        <v>23745.66</v>
      </c>
    </row>
    <row r="12" spans="1:12" ht="18" customHeight="1" thickBot="1">
      <c r="A12" s="94" t="s">
        <v>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17.25" customHeight="1" thickBot="1">
      <c r="A13" s="91" t="s">
        <v>6</v>
      </c>
      <c r="B13" s="81">
        <v>2391.05</v>
      </c>
      <c r="C13" s="81">
        <v>15204.67</v>
      </c>
      <c r="D13" s="81">
        <v>12464.49</v>
      </c>
      <c r="E13" s="81">
        <v>23665.53</v>
      </c>
      <c r="F13" s="81">
        <v>13429.23</v>
      </c>
      <c r="G13" s="81">
        <v>17168.33</v>
      </c>
      <c r="H13" s="81">
        <v>23379.94</v>
      </c>
      <c r="I13" s="81">
        <v>17400.68</v>
      </c>
      <c r="J13" s="81">
        <v>18879.32</v>
      </c>
      <c r="K13" s="81">
        <v>26157.97</v>
      </c>
      <c r="L13" s="81">
        <v>18538.38</v>
      </c>
    </row>
    <row r="14" spans="1:12" ht="15.75" thickBot="1">
      <c r="A14" s="91" t="s">
        <v>7</v>
      </c>
      <c r="B14" s="81">
        <v>7279.483</v>
      </c>
      <c r="C14" s="81">
        <v>8181.88</v>
      </c>
      <c r="D14" s="81">
        <v>9437.45</v>
      </c>
      <c r="E14" s="81">
        <v>9153.21</v>
      </c>
      <c r="F14" s="81">
        <v>8554.22</v>
      </c>
      <c r="G14" s="81">
        <v>8325.16</v>
      </c>
      <c r="H14" s="81">
        <v>7727.6</v>
      </c>
      <c r="I14" s="81">
        <v>7093.97</v>
      </c>
      <c r="J14" s="81">
        <v>6634.49</v>
      </c>
      <c r="K14" s="81">
        <v>5988.82</v>
      </c>
      <c r="L14" s="81">
        <v>5207.28</v>
      </c>
    </row>
    <row r="15" spans="1:12" ht="15.75" thickBot="1">
      <c r="A15" s="97" t="s">
        <v>25</v>
      </c>
      <c r="B15" s="81">
        <v>4.92</v>
      </c>
      <c r="C15" s="81">
        <v>4.94</v>
      </c>
      <c r="D15" s="81">
        <v>4.98</v>
      </c>
      <c r="E15" s="81">
        <v>5.04</v>
      </c>
      <c r="F15" s="81">
        <v>5.1</v>
      </c>
      <c r="G15" s="81">
        <v>5.16</v>
      </c>
      <c r="H15" s="81">
        <v>5.16</v>
      </c>
      <c r="I15" s="81">
        <v>5.16</v>
      </c>
      <c r="J15" s="81">
        <v>5.16</v>
      </c>
      <c r="K15" s="81">
        <v>5.16</v>
      </c>
      <c r="L15" s="81">
        <v>5.16</v>
      </c>
    </row>
    <row r="16" spans="1:12" ht="16.5" thickBot="1">
      <c r="A16" s="98" t="s">
        <v>30</v>
      </c>
      <c r="B16" s="99">
        <v>14396.061585365855</v>
      </c>
      <c r="C16" s="99">
        <v>21895.36016413828</v>
      </c>
      <c r="D16" s="99">
        <v>22735.716454501395</v>
      </c>
      <c r="E16" s="99">
        <v>17741.661834539915</v>
      </c>
      <c r="F16" s="99">
        <v>13164.83407816729</v>
      </c>
      <c r="G16" s="99">
        <v>13038.446036768832</v>
      </c>
      <c r="H16" s="99">
        <v>12080.495456113482</v>
      </c>
      <c r="I16" s="99">
        <v>8611.043635943077</v>
      </c>
      <c r="J16" s="99">
        <v>10434.23792081455</v>
      </c>
      <c r="K16" s="99">
        <v>9234.29210071292</v>
      </c>
      <c r="L16" s="99">
        <v>7656.003159212957</v>
      </c>
    </row>
    <row r="17" spans="1:12" s="102" customFormat="1" ht="17.25" customHeight="1">
      <c r="A17" s="100" t="s">
        <v>44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s="102" customFormat="1" ht="17.25" customHeight="1">
      <c r="A18" s="103" t="s">
        <v>43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ht="15">
      <c r="A19" s="105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view="pageBreakPreview" zoomScaleNormal="75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3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96348.69</v>
      </c>
      <c r="D4" s="8">
        <f t="shared" si="0"/>
        <v>96242.02</v>
      </c>
      <c r="E4" s="8">
        <f t="shared" si="0"/>
        <v>79680.20999999999</v>
      </c>
      <c r="F4" s="8">
        <f t="shared" si="0"/>
        <v>55683.64</v>
      </c>
      <c r="G4" s="8">
        <f t="shared" si="0"/>
        <v>56036.92</v>
      </c>
      <c r="H4" s="8">
        <f t="shared" si="0"/>
        <v>41370.14</v>
      </c>
      <c r="I4" s="8">
        <f t="shared" si="0"/>
        <v>34154.18</v>
      </c>
      <c r="J4" s="8">
        <f t="shared" si="0"/>
        <v>37158.92</v>
      </c>
      <c r="K4" s="8">
        <f>K5+K6</f>
        <v>43550.83</v>
      </c>
      <c r="L4" s="8">
        <f t="shared" si="0"/>
        <v>36170.35</v>
      </c>
      <c r="M4" s="25">
        <f>SUM(B4:L4)</f>
        <v>648452.53</v>
      </c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77029.1</v>
      </c>
      <c r="D5" s="10">
        <f t="shared" si="1"/>
        <v>79391.6</v>
      </c>
      <c r="E5" s="10">
        <f t="shared" si="1"/>
        <v>65411.99</v>
      </c>
      <c r="F5" s="10">
        <f t="shared" si="1"/>
        <v>43779.6</v>
      </c>
      <c r="G5" s="10">
        <f t="shared" si="1"/>
        <v>45573.17</v>
      </c>
      <c r="H5" s="10">
        <f t="shared" si="1"/>
        <v>32178.58</v>
      </c>
      <c r="I5" s="10">
        <f t="shared" si="1"/>
        <v>26044.35</v>
      </c>
      <c r="J5" s="10">
        <f t="shared" si="1"/>
        <v>29846.57</v>
      </c>
      <c r="K5" s="10">
        <f>ROUND(K9+K13,2)</f>
        <v>37285.61</v>
      </c>
      <c r="L5" s="10">
        <f t="shared" si="1"/>
        <v>31118.73</v>
      </c>
      <c r="M5" s="25">
        <f aca="true" t="shared" si="2" ref="M5:M16">SUM(B5:L5)</f>
        <v>522253.38999999996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19319.59</v>
      </c>
      <c r="D6" s="10">
        <f t="shared" si="1"/>
        <v>16850.42</v>
      </c>
      <c r="E6" s="10">
        <f t="shared" si="1"/>
        <v>14268.22</v>
      </c>
      <c r="F6" s="10">
        <f t="shared" si="1"/>
        <v>11904.04</v>
      </c>
      <c r="G6" s="10">
        <f t="shared" si="1"/>
        <v>10463.75</v>
      </c>
      <c r="H6" s="10">
        <f t="shared" si="1"/>
        <v>9191.56</v>
      </c>
      <c r="I6" s="10">
        <f t="shared" si="1"/>
        <v>8109.83</v>
      </c>
      <c r="J6" s="10">
        <f t="shared" si="1"/>
        <v>7312.35</v>
      </c>
      <c r="K6" s="10">
        <f>ROUND(K10+K14,2)</f>
        <v>6265.22</v>
      </c>
      <c r="L6" s="10">
        <f t="shared" si="1"/>
        <v>5051.62</v>
      </c>
      <c r="M6" s="25">
        <f t="shared" si="2"/>
        <v>126199.14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74327.1574297079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34">
        <v>52201.19335174814</v>
      </c>
      <c r="C9" s="10">
        <v>62761.9919849079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361008.42745826766</v>
      </c>
    </row>
    <row r="10" spans="1:13" ht="19.5" customHeight="1" thickBot="1">
      <c r="A10" s="9" t="s">
        <v>20</v>
      </c>
      <c r="B10" s="34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22021.53</v>
      </c>
      <c r="D11" s="13">
        <f t="shared" si="4"/>
        <v>20279.65</v>
      </c>
      <c r="E11" s="13">
        <f t="shared" si="4"/>
        <v>30377.31</v>
      </c>
      <c r="F11" s="13">
        <f t="shared" si="4"/>
        <v>20039.6</v>
      </c>
      <c r="G11" s="13">
        <f t="shared" si="4"/>
        <v>20196.16</v>
      </c>
      <c r="H11" s="13">
        <f t="shared" si="4"/>
        <v>17039.58</v>
      </c>
      <c r="I11" s="13">
        <f t="shared" si="4"/>
        <v>16588</v>
      </c>
      <c r="J11" s="13">
        <f t="shared" si="4"/>
        <v>20342.57</v>
      </c>
      <c r="K11" s="13">
        <f>SUM(K13,K14)</f>
        <v>31108.61</v>
      </c>
      <c r="L11" s="13">
        <f t="shared" si="4"/>
        <v>21954.36</v>
      </c>
      <c r="M11" s="40">
        <f t="shared" si="2"/>
        <v>229606.02999999997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v>14267.11</v>
      </c>
      <c r="D13" s="10">
        <v>12769.36</v>
      </c>
      <c r="E13" s="10">
        <v>23229.65</v>
      </c>
      <c r="F13" s="10">
        <v>13511.5</v>
      </c>
      <c r="G13" s="10">
        <v>13993.78</v>
      </c>
      <c r="H13" s="10">
        <v>11171.92</v>
      </c>
      <c r="I13" s="10">
        <v>10977.42</v>
      </c>
      <c r="J13" s="10">
        <v>15051.41</v>
      </c>
      <c r="K13" s="10">
        <v>26135.25</v>
      </c>
      <c r="L13" s="10">
        <v>17744.66</v>
      </c>
      <c r="M13" s="25">
        <f t="shared" si="2"/>
        <v>161244.96</v>
      </c>
    </row>
    <row r="14" spans="1:13" ht="15.75" thickBot="1">
      <c r="A14" s="9" t="s">
        <v>20</v>
      </c>
      <c r="B14" s="10">
        <v>7265.76</v>
      </c>
      <c r="C14" s="10">
        <v>7754.42</v>
      </c>
      <c r="D14" s="10">
        <v>7510.29</v>
      </c>
      <c r="E14" s="10">
        <v>7147.66</v>
      </c>
      <c r="F14" s="10">
        <v>6528.1</v>
      </c>
      <c r="G14" s="10">
        <v>6202.38</v>
      </c>
      <c r="H14" s="10">
        <v>5867.66</v>
      </c>
      <c r="I14" s="10">
        <v>5610.58</v>
      </c>
      <c r="J14" s="10">
        <v>5291.16</v>
      </c>
      <c r="K14" s="10">
        <v>4973.36</v>
      </c>
      <c r="L14" s="10">
        <v>4209.7</v>
      </c>
      <c r="M14" s="25">
        <f t="shared" si="2"/>
        <v>68361.07</v>
      </c>
    </row>
    <row r="15" spans="1:13" ht="25.5" customHeight="1" thickBot="1">
      <c r="A15" s="18" t="s">
        <v>27</v>
      </c>
      <c r="B15" s="19">
        <v>4.92</v>
      </c>
      <c r="C15" s="19">
        <v>4.98</v>
      </c>
      <c r="D15" s="19">
        <v>5.03</v>
      </c>
      <c r="E15" s="19">
        <v>5.08</v>
      </c>
      <c r="F15" s="19">
        <v>5.13</v>
      </c>
      <c r="G15" s="19">
        <v>5.13</v>
      </c>
      <c r="H15" s="19">
        <v>5.13</v>
      </c>
      <c r="I15" s="19">
        <v>5.13</v>
      </c>
      <c r="J15" s="19">
        <v>5.13</v>
      </c>
      <c r="K15" s="19">
        <v>5.13</v>
      </c>
      <c r="L15" s="19">
        <v>5.13</v>
      </c>
      <c r="M15" s="25"/>
    </row>
    <row r="16" spans="1:13" ht="32.25" thickBot="1">
      <c r="A16" s="20" t="s">
        <v>13</v>
      </c>
      <c r="B16" s="21">
        <f aca="true" t="shared" si="5" ref="B16:L16">B4/B15</f>
        <v>14645.656504065042</v>
      </c>
      <c r="C16" s="21">
        <f t="shared" si="5"/>
        <v>19347.126506024095</v>
      </c>
      <c r="D16" s="21">
        <f t="shared" si="5"/>
        <v>19133.602385685885</v>
      </c>
      <c r="E16" s="21">
        <f t="shared" si="5"/>
        <v>15685.080708661415</v>
      </c>
      <c r="F16" s="21">
        <f t="shared" si="5"/>
        <v>10854.510721247563</v>
      </c>
      <c r="G16" s="21">
        <f t="shared" si="5"/>
        <v>10923.376218323587</v>
      </c>
      <c r="H16" s="21">
        <f t="shared" si="5"/>
        <v>8064.35477582846</v>
      </c>
      <c r="I16" s="21">
        <f t="shared" si="5"/>
        <v>6657.734892787525</v>
      </c>
      <c r="J16" s="21">
        <f t="shared" si="5"/>
        <v>7243.454191033138</v>
      </c>
      <c r="K16" s="21">
        <f>K4/K15</f>
        <v>8489.440545808968</v>
      </c>
      <c r="L16" s="21">
        <f t="shared" si="5"/>
        <v>7050.750487329435</v>
      </c>
      <c r="M16" s="25">
        <f t="shared" si="2"/>
        <v>128095.08793679508</v>
      </c>
    </row>
    <row r="17" spans="1:13" ht="15.75">
      <c r="A17" s="108" t="s">
        <v>28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37"/>
      <c r="M17" s="25"/>
    </row>
    <row r="18" spans="1:4" ht="17.25" customHeight="1">
      <c r="A18" s="36" t="s">
        <v>24</v>
      </c>
      <c r="B18" s="22"/>
      <c r="C18" s="22"/>
      <c r="D18" s="22"/>
    </row>
    <row r="19" spans="1:12" ht="15.75">
      <c r="A19" s="36" t="s">
        <v>22</v>
      </c>
      <c r="B19" s="22"/>
      <c r="C19" s="22"/>
      <c r="D19" s="22"/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6" t="s">
        <v>14</v>
      </c>
      <c r="K19" s="26"/>
      <c r="L19" s="26" t="s">
        <v>14</v>
      </c>
    </row>
    <row r="20" ht="17.25" customHeight="1"/>
    <row r="36" ht="11.25" customHeight="1"/>
    <row r="52" ht="15">
      <c r="A52" s="23"/>
    </row>
    <row r="53" ht="15">
      <c r="A53" s="23" t="s">
        <v>15</v>
      </c>
    </row>
    <row r="54" ht="15">
      <c r="A54" s="23"/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86.57421875" style="47" bestFit="1" customWidth="1"/>
    <col min="2" max="2" width="11.421875" style="47" bestFit="1" customWidth="1"/>
    <col min="3" max="4" width="12.7109375" style="47" bestFit="1" customWidth="1"/>
    <col min="5" max="12" width="11.421875" style="47" bestFit="1" customWidth="1"/>
    <col min="13" max="13" width="12.710937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100392.73482799382</v>
      </c>
      <c r="D4" s="73">
        <f aca="true" t="shared" si="0" ref="D4:L4">D5+D6</f>
        <v>100511.13413215245</v>
      </c>
      <c r="E4" s="73">
        <f t="shared" si="0"/>
        <v>83456.11848180117</v>
      </c>
      <c r="F4" s="73">
        <f t="shared" si="0"/>
        <v>59664.65135426077</v>
      </c>
      <c r="G4" s="73">
        <f t="shared" si="0"/>
        <v>58692.73858923667</v>
      </c>
      <c r="H4" s="73">
        <f t="shared" si="0"/>
        <v>51473.297093032874</v>
      </c>
      <c r="I4" s="73">
        <f t="shared" si="0"/>
        <v>42124.53960489297</v>
      </c>
      <c r="J4" s="73">
        <f t="shared" si="0"/>
        <v>43217.33619326038</v>
      </c>
      <c r="K4" s="73">
        <f t="shared" si="0"/>
        <v>45122.67342974367</v>
      </c>
      <c r="L4" s="73">
        <f t="shared" si="0"/>
        <v>37191.882003276354</v>
      </c>
      <c r="M4" s="56">
        <f>SUM(B4:L4)</f>
        <v>693903.7362239594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 aca="true" t="shared" si="2" ref="M5:M14">SUM(B5:L5)</f>
        <v>555562.6335511593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 t="shared" si="2"/>
        <v>138341.10267279999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76868.44482799381</v>
      </c>
      <c r="D7" s="60">
        <f t="shared" si="3"/>
        <v>79916.28413215246</v>
      </c>
      <c r="E7" s="60">
        <f t="shared" si="3"/>
        <v>52439.718481801174</v>
      </c>
      <c r="F7" s="60">
        <f t="shared" si="3"/>
        <v>38691.13135426077</v>
      </c>
      <c r="G7" s="60">
        <f t="shared" si="3"/>
        <v>37563.458589236674</v>
      </c>
      <c r="H7" s="60">
        <f t="shared" si="3"/>
        <v>27097.107093032875</v>
      </c>
      <c r="I7" s="60">
        <f t="shared" si="3"/>
        <v>18433.929604892975</v>
      </c>
      <c r="J7" s="60">
        <f t="shared" si="3"/>
        <v>22359.236193260374</v>
      </c>
      <c r="K7" s="60">
        <f>SUM(K9,K10)</f>
        <v>13525.223429743673</v>
      </c>
      <c r="L7" s="60">
        <f t="shared" si="3"/>
        <v>14350.412003276355</v>
      </c>
      <c r="M7" s="56">
        <f t="shared" si="2"/>
        <v>443642.9162239592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publ-Aprilie'!B9</f>
        <v>52201.19335174814</v>
      </c>
      <c r="C9" s="58">
        <f>'eng publ-Aprilie'!C9</f>
        <v>63977.09106079381</v>
      </c>
      <c r="D9" s="58">
        <f>'eng publ-Aprilie'!D9</f>
        <v>69881.54438442246</v>
      </c>
      <c r="E9" s="58">
        <f>'eng publ-Aprilie'!E9</f>
        <v>44783.60210744118</v>
      </c>
      <c r="F9" s="58">
        <f>'eng publ-Aprilie'!F9</f>
        <v>32796.06228528077</v>
      </c>
      <c r="G9" s="58">
        <f>'eng publ-Aprilie'!G9</f>
        <v>32863.132037266674</v>
      </c>
      <c r="H9" s="58">
        <f>'eng publ-Aprilie'!H9</f>
        <v>23387.807093032876</v>
      </c>
      <c r="I9" s="58">
        <f>'eng publ-Aprilie'!I9</f>
        <v>15610.199604892976</v>
      </c>
      <c r="J9" s="58">
        <f>'eng publ-Aprilie'!J9</f>
        <v>20029.906193260376</v>
      </c>
      <c r="K9" s="58">
        <f>'eng publ-Aprilie'!K9</f>
        <v>12050.913429743674</v>
      </c>
      <c r="L9" s="58">
        <f>'eng publ-Aprilie'!L9</f>
        <v>13345.112003276356</v>
      </c>
      <c r="M9" s="56">
        <f t="shared" si="2"/>
        <v>380926.56355115934</v>
      </c>
    </row>
    <row r="10" spans="1:13" ht="19.5" customHeight="1" thickBot="1">
      <c r="A10" s="57" t="s">
        <v>20</v>
      </c>
      <c r="B10" s="58">
        <f>'eng publ-Aprilie'!B10</f>
        <v>10196.777162560002</v>
      </c>
      <c r="C10" s="58">
        <f>'eng publ-Aprilie'!C10</f>
        <v>12891.353767199997</v>
      </c>
      <c r="D10" s="58">
        <f>'eng publ-Aprilie'!D10</f>
        <v>10034.739747729996</v>
      </c>
      <c r="E10" s="58">
        <f>'eng publ-Aprilie'!E10</f>
        <v>7656.11637436</v>
      </c>
      <c r="F10" s="58">
        <f>'eng publ-Aprilie'!F10</f>
        <v>5895.069068979999</v>
      </c>
      <c r="G10" s="58">
        <f>'eng publ-Aprilie'!G10</f>
        <v>4700.32655197</v>
      </c>
      <c r="H10" s="58">
        <f>'eng publ-Aprilie'!H10</f>
        <v>3709.2999999999997</v>
      </c>
      <c r="I10" s="58">
        <f>'eng publ-Aprilie'!I10</f>
        <v>2823.73</v>
      </c>
      <c r="J10" s="58">
        <f>'eng publ-Aprilie'!J10</f>
        <v>2329.33</v>
      </c>
      <c r="K10" s="58">
        <f>'eng publ-Aprilie'!K10</f>
        <v>1474.31</v>
      </c>
      <c r="L10" s="58">
        <f>'eng publ-Aprilie'!L10</f>
        <v>1005.3</v>
      </c>
      <c r="M10" s="56">
        <f t="shared" si="2"/>
        <v>62716.3526728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23524.29</v>
      </c>
      <c r="D11" s="60">
        <f t="shared" si="4"/>
        <v>20594.85</v>
      </c>
      <c r="E11" s="60">
        <f t="shared" si="4"/>
        <v>31016.4</v>
      </c>
      <c r="F11" s="60">
        <f t="shared" si="4"/>
        <v>20973.52</v>
      </c>
      <c r="G11" s="60">
        <f t="shared" si="4"/>
        <v>21129.28</v>
      </c>
      <c r="H11" s="60">
        <f t="shared" si="4"/>
        <v>24376.190000000002</v>
      </c>
      <c r="I11" s="60">
        <f t="shared" si="4"/>
        <v>23690.609999999997</v>
      </c>
      <c r="J11" s="60">
        <f t="shared" si="4"/>
        <v>20858.1</v>
      </c>
      <c r="K11" s="60">
        <f>SUM(K13,K14)</f>
        <v>31597.45</v>
      </c>
      <c r="L11" s="60">
        <f t="shared" si="4"/>
        <v>22841.47</v>
      </c>
      <c r="M11" s="56">
        <f t="shared" si="2"/>
        <v>250260.82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publ-Aprilie'!B13</f>
        <v>2392.8999999999996</v>
      </c>
      <c r="C13" s="58">
        <f>'eng publ-Aprilie'!C13</f>
        <v>15472.99</v>
      </c>
      <c r="D13" s="58">
        <f>'eng publ-Aprilie'!D13</f>
        <v>12196.48</v>
      </c>
      <c r="E13" s="58">
        <f>'eng publ-Aprilie'!E13</f>
        <v>22951.22</v>
      </c>
      <c r="F13" s="58">
        <f>'eng publ-Aprilie'!F13</f>
        <v>13516.09</v>
      </c>
      <c r="G13" s="58">
        <f>'eng publ-Aprilie'!G13</f>
        <v>13998.37</v>
      </c>
      <c r="H13" s="58">
        <f>'eng publ-Aprilie'!H13</f>
        <v>17678.24</v>
      </c>
      <c r="I13" s="58">
        <f>'eng publ-Aprilie'!I13</f>
        <v>17346.42</v>
      </c>
      <c r="J13" s="58">
        <f>'eng publ-Aprilie'!J13</f>
        <v>14967.86</v>
      </c>
      <c r="K13" s="58">
        <f>'eng publ-Aprilie'!K13</f>
        <v>26051.7</v>
      </c>
      <c r="L13" s="58">
        <f>'eng publ-Aprilie'!L13</f>
        <v>18063.8</v>
      </c>
      <c r="M13" s="56">
        <f>SUM(B13:L13)</f>
        <v>174636.06999999998</v>
      </c>
    </row>
    <row r="14" spans="1:13" ht="15.75" thickBot="1">
      <c r="A14" s="57" t="s">
        <v>20</v>
      </c>
      <c r="B14" s="58">
        <f>'eng publ-Aprilie'!B14</f>
        <v>7265.76</v>
      </c>
      <c r="C14" s="58">
        <f>'eng publ-Aprilie'!C14</f>
        <v>8051.3</v>
      </c>
      <c r="D14" s="58">
        <f>'eng publ-Aprilie'!D14</f>
        <v>8398.37</v>
      </c>
      <c r="E14" s="58">
        <f>'eng publ-Aprilie'!E14</f>
        <v>8065.18</v>
      </c>
      <c r="F14" s="58">
        <f>'eng publ-Aprilie'!F14</f>
        <v>7457.43</v>
      </c>
      <c r="G14" s="58">
        <f>'eng publ-Aprilie'!G14</f>
        <v>7130.91</v>
      </c>
      <c r="H14" s="58">
        <f>'eng publ-Aprilie'!H14</f>
        <v>6697.95</v>
      </c>
      <c r="I14" s="58">
        <f>'eng publ-Aprilie'!I14</f>
        <v>6344.19</v>
      </c>
      <c r="J14" s="58">
        <f>'eng publ-Aprilie'!J14</f>
        <v>5890.24</v>
      </c>
      <c r="K14" s="58">
        <f>'eng publ-Aprilie'!K14</f>
        <v>5545.75</v>
      </c>
      <c r="L14" s="58">
        <f>'eng publ-Aprilie'!L14</f>
        <v>4777.67</v>
      </c>
      <c r="M14" s="56">
        <f t="shared" si="2"/>
        <v>75624.74999999999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16.5" thickBot="1">
      <c r="A16" s="77" t="s">
        <v>13</v>
      </c>
      <c r="B16" s="68">
        <f>B4/B15</f>
        <v>14645.656608599216</v>
      </c>
      <c r="C16" s="68">
        <f>C4/C15</f>
        <v>20199.745438228132</v>
      </c>
      <c r="D16" s="68">
        <f>D4/D15</f>
        <v>19982.332829453768</v>
      </c>
      <c r="E16" s="68">
        <f aca="true" t="shared" si="5" ref="E16:J16">E4/E15</f>
        <v>16428.36977988212</v>
      </c>
      <c r="F16" s="68">
        <f t="shared" si="5"/>
        <v>11630.536326366622</v>
      </c>
      <c r="G16" s="68">
        <f t="shared" si="5"/>
        <v>11441.079647024693</v>
      </c>
      <c r="H16" s="68">
        <f t="shared" si="5"/>
        <v>10033.781109752998</v>
      </c>
      <c r="I16" s="68">
        <f t="shared" si="5"/>
        <v>8211.41122902397</v>
      </c>
      <c r="J16" s="68">
        <f t="shared" si="5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3" ht="15.75">
      <c r="A17" s="106" t="s">
        <v>28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78"/>
      <c r="M17" s="56"/>
    </row>
    <row r="18" spans="1:4" ht="17.25" customHeight="1">
      <c r="A18" s="79" t="s">
        <v>40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Q11" sqref="Q11"/>
    </sheetView>
  </sheetViews>
  <sheetFormatPr defaultColWidth="9.140625" defaultRowHeight="12.75"/>
  <cols>
    <col min="1" max="1" width="55.421875" style="47" customWidth="1"/>
    <col min="2" max="2" width="11.421875" style="47" bestFit="1" customWidth="1"/>
    <col min="3" max="3" width="13.140625" style="47" customWidth="1"/>
    <col min="4" max="4" width="12.00390625" style="47" customWidth="1"/>
    <col min="5" max="12" width="11.421875" style="47" bestFit="1" customWidth="1"/>
    <col min="13" max="13" width="12.28125" style="47" bestFit="1" customWidth="1"/>
    <col min="14" max="16384" width="9.140625" style="47" customWidth="1"/>
  </cols>
  <sheetData>
    <row r="1" ht="15.75">
      <c r="A1" s="46" t="s">
        <v>21</v>
      </c>
    </row>
    <row r="2" spans="1:12" ht="29.25" customHeight="1" thickBot="1">
      <c r="A2" s="48"/>
      <c r="D2" s="49"/>
      <c r="E2" s="50"/>
      <c r="F2" s="50"/>
      <c r="G2" s="50"/>
      <c r="H2" s="50"/>
      <c r="I2" s="50"/>
      <c r="J2" s="50"/>
      <c r="K2" s="50"/>
      <c r="L2" s="50" t="s">
        <v>31</v>
      </c>
    </row>
    <row r="3" spans="1:12" ht="29.25" customHeight="1" thickBot="1">
      <c r="A3" s="51" t="s">
        <v>0</v>
      </c>
      <c r="B3" s="52" t="e">
        <f>#REF!</f>
        <v>#REF!</v>
      </c>
      <c r="C3" s="52" t="e">
        <f>#REF!</f>
        <v>#REF!</v>
      </c>
      <c r="D3" s="52" t="e">
        <f>#REF!</f>
        <v>#REF!</v>
      </c>
      <c r="E3" s="52" t="e">
        <f>#REF!</f>
        <v>#REF!</v>
      </c>
      <c r="F3" s="52" t="e">
        <f>#REF!</f>
        <v>#REF!</v>
      </c>
      <c r="G3" s="52" t="e">
        <f>#REF!</f>
        <v>#REF!</v>
      </c>
      <c r="H3" s="52" t="e">
        <f>#REF!</f>
        <v>#REF!</v>
      </c>
      <c r="I3" s="52" t="e">
        <f>#REF!</f>
        <v>#REF!</v>
      </c>
      <c r="J3" s="52" t="e">
        <f>#REF!</f>
        <v>#REF!</v>
      </c>
      <c r="K3" s="52" t="e">
        <f>#REF!</f>
        <v>#REF!</v>
      </c>
      <c r="L3" s="52" t="e">
        <f>#REF!</f>
        <v>#REF!</v>
      </c>
    </row>
    <row r="4" spans="1:14" ht="33" customHeight="1" thickBot="1">
      <c r="A4" s="53" t="s">
        <v>1</v>
      </c>
      <c r="B4" s="54">
        <f>B5+B6</f>
        <v>72056.63051430814</v>
      </c>
      <c r="C4" s="54">
        <f aca="true" t="shared" si="0" ref="C4:L4">C5+C6</f>
        <v>100392.73482799382</v>
      </c>
      <c r="D4" s="54">
        <f>D5+D6</f>
        <v>100511.13413215245</v>
      </c>
      <c r="E4" s="54">
        <f t="shared" si="0"/>
        <v>83456.11848180117</v>
      </c>
      <c r="F4" s="54">
        <f t="shared" si="0"/>
        <v>59664.65135426077</v>
      </c>
      <c r="G4" s="54">
        <f t="shared" si="0"/>
        <v>58692.73858923667</v>
      </c>
      <c r="H4" s="54">
        <f t="shared" si="0"/>
        <v>51473.297093032874</v>
      </c>
      <c r="I4" s="54">
        <f t="shared" si="0"/>
        <v>42124.53960489297</v>
      </c>
      <c r="J4" s="54">
        <f t="shared" si="0"/>
        <v>43217.33619326038</v>
      </c>
      <c r="K4" s="54">
        <f t="shared" si="0"/>
        <v>45122.67342974367</v>
      </c>
      <c r="L4" s="54">
        <f t="shared" si="0"/>
        <v>37191.882003276354</v>
      </c>
      <c r="M4" s="55">
        <f>SUM(B4:L4)</f>
        <v>693903.7362239594</v>
      </c>
      <c r="N4" s="56"/>
    </row>
    <row r="5" spans="1:14" ht="17.25" customHeight="1" thickBot="1">
      <c r="A5" s="57" t="s">
        <v>2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>SUM(B5:L5)</f>
        <v>555562.6335511593</v>
      </c>
      <c r="N5" s="56"/>
    </row>
    <row r="6" spans="1:14" ht="15.75" thickBot="1">
      <c r="A6" s="57" t="s">
        <v>3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>SUM(B6:L6)</f>
        <v>138341.10267279999</v>
      </c>
      <c r="N6" s="56"/>
    </row>
    <row r="7" spans="1:12" s="61" customFormat="1" ht="40.5" customHeight="1" thickBot="1">
      <c r="A7" s="59" t="s">
        <v>4</v>
      </c>
      <c r="B7" s="60">
        <f aca="true" t="shared" si="2" ref="B7:L7">SUM(B9:B10)</f>
        <v>62397.97051430814</v>
      </c>
      <c r="C7" s="60">
        <f>SUM(C9:C10)</f>
        <v>76868.44482799381</v>
      </c>
      <c r="D7" s="60">
        <f t="shared" si="2"/>
        <v>79916.28413215246</v>
      </c>
      <c r="E7" s="60">
        <f t="shared" si="2"/>
        <v>52439.718481801174</v>
      </c>
      <c r="F7" s="60">
        <f t="shared" si="2"/>
        <v>38691.13135426077</v>
      </c>
      <c r="G7" s="60">
        <f t="shared" si="2"/>
        <v>37563.458589236674</v>
      </c>
      <c r="H7" s="60">
        <f t="shared" si="2"/>
        <v>27097.107093032875</v>
      </c>
      <c r="I7" s="60">
        <f t="shared" si="2"/>
        <v>18433.929604892975</v>
      </c>
      <c r="J7" s="60">
        <f t="shared" si="2"/>
        <v>22359.236193260374</v>
      </c>
      <c r="K7" s="60">
        <f t="shared" si="2"/>
        <v>13525.223429743673</v>
      </c>
      <c r="L7" s="60">
        <f t="shared" si="2"/>
        <v>14350.412003276355</v>
      </c>
    </row>
    <row r="8" spans="1:12" ht="21.75" customHeight="1" thickBot="1">
      <c r="A8" s="62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5" ht="17.25" customHeight="1" thickBot="1">
      <c r="A9" s="57" t="s">
        <v>6</v>
      </c>
      <c r="B9" s="58">
        <v>52201.19335174814</v>
      </c>
      <c r="C9" s="58">
        <v>63977.09106079381</v>
      </c>
      <c r="D9" s="58">
        <v>69881.54438442246</v>
      </c>
      <c r="E9" s="58">
        <v>44783.60210744118</v>
      </c>
      <c r="F9" s="58">
        <v>32796.06228528077</v>
      </c>
      <c r="G9" s="58">
        <v>32863.132037266674</v>
      </c>
      <c r="H9" s="58">
        <v>23387.807093032876</v>
      </c>
      <c r="I9" s="58">
        <v>15610.199604892976</v>
      </c>
      <c r="J9" s="58">
        <v>20029.906193260376</v>
      </c>
      <c r="K9" s="58">
        <v>12050.913429743674</v>
      </c>
      <c r="L9" s="58">
        <v>13345.112003276356</v>
      </c>
      <c r="O9" s="56"/>
    </row>
    <row r="10" spans="1:15" ht="19.5" customHeight="1" thickBot="1">
      <c r="A10" s="57" t="s">
        <v>7</v>
      </c>
      <c r="B10" s="58">
        <v>10196.777162560002</v>
      </c>
      <c r="C10" s="58">
        <v>12891.353767199997</v>
      </c>
      <c r="D10" s="58">
        <v>10034.739747729996</v>
      </c>
      <c r="E10" s="58">
        <v>7656.11637436</v>
      </c>
      <c r="F10" s="58">
        <v>5895.069068979999</v>
      </c>
      <c r="G10" s="58">
        <v>4700.32655197</v>
      </c>
      <c r="H10" s="58">
        <v>3709.2999999999997</v>
      </c>
      <c r="I10" s="58">
        <v>2823.73</v>
      </c>
      <c r="J10" s="58">
        <v>2329.33</v>
      </c>
      <c r="K10" s="58">
        <v>1474.31</v>
      </c>
      <c r="L10" s="58">
        <v>1005.3</v>
      </c>
      <c r="O10" s="56"/>
    </row>
    <row r="11" spans="1:13" ht="35.25" customHeight="1" thickBot="1">
      <c r="A11" s="64" t="s">
        <v>17</v>
      </c>
      <c r="B11" s="60">
        <f>SUM(B13:B14)</f>
        <v>9658.66</v>
      </c>
      <c r="C11" s="60">
        <f aca="true" t="shared" si="3" ref="C11:L11">SUM(C13:C14)</f>
        <v>23524.29</v>
      </c>
      <c r="D11" s="60">
        <f>SUM(D13:D14)</f>
        <v>20594.85</v>
      </c>
      <c r="E11" s="60">
        <f t="shared" si="3"/>
        <v>31016.4</v>
      </c>
      <c r="F11" s="60">
        <f t="shared" si="3"/>
        <v>20973.52</v>
      </c>
      <c r="G11" s="60">
        <f t="shared" si="3"/>
        <v>21129.28</v>
      </c>
      <c r="H11" s="60">
        <f t="shared" si="3"/>
        <v>24376.190000000002</v>
      </c>
      <c r="I11" s="60">
        <f t="shared" si="3"/>
        <v>23690.609999999997</v>
      </c>
      <c r="J11" s="60">
        <f t="shared" si="3"/>
        <v>20858.1</v>
      </c>
      <c r="K11" s="60">
        <f t="shared" si="3"/>
        <v>31597.45</v>
      </c>
      <c r="L11" s="60">
        <f t="shared" si="3"/>
        <v>22841.47</v>
      </c>
      <c r="M11" s="56">
        <f>SUM(B11:L11)</f>
        <v>250260.82</v>
      </c>
    </row>
    <row r="12" spans="1:12" ht="18" customHeight="1" thickBot="1">
      <c r="A12" s="62" t="s">
        <v>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7.25" customHeight="1" thickBot="1">
      <c r="A13" s="57" t="s">
        <v>6</v>
      </c>
      <c r="B13" s="58">
        <v>2392.8999999999996</v>
      </c>
      <c r="C13" s="58">
        <v>15472.99</v>
      </c>
      <c r="D13" s="58">
        <v>12196.48</v>
      </c>
      <c r="E13" s="58">
        <v>22951.22</v>
      </c>
      <c r="F13" s="58">
        <v>13516.09</v>
      </c>
      <c r="G13" s="58">
        <v>13998.37</v>
      </c>
      <c r="H13" s="58">
        <v>17678.24</v>
      </c>
      <c r="I13" s="58">
        <v>17346.42</v>
      </c>
      <c r="J13" s="58">
        <v>14967.86</v>
      </c>
      <c r="K13" s="58">
        <v>26051.7</v>
      </c>
      <c r="L13" s="58">
        <v>18063.8</v>
      </c>
      <c r="M13" s="56">
        <f>SUM(B13:L13)</f>
        <v>174636.06999999998</v>
      </c>
    </row>
    <row r="14" spans="1:13" ht="15.75" thickBot="1">
      <c r="A14" s="57" t="s">
        <v>7</v>
      </c>
      <c r="B14" s="58">
        <v>7265.76</v>
      </c>
      <c r="C14" s="58">
        <v>8051.3</v>
      </c>
      <c r="D14" s="58">
        <v>8398.37</v>
      </c>
      <c r="E14" s="58">
        <v>8065.18</v>
      </c>
      <c r="F14" s="58">
        <v>7457.43</v>
      </c>
      <c r="G14" s="58">
        <v>7130.91</v>
      </c>
      <c r="H14" s="58">
        <v>6697.95</v>
      </c>
      <c r="I14" s="58">
        <v>6344.19</v>
      </c>
      <c r="J14" s="58">
        <v>5890.24</v>
      </c>
      <c r="K14" s="58">
        <v>5545.75</v>
      </c>
      <c r="L14" s="58">
        <v>4777.67</v>
      </c>
      <c r="M14" s="56">
        <f>SUM(B14:L14)</f>
        <v>75624.74999999999</v>
      </c>
    </row>
    <row r="15" spans="1:12" ht="15.75" thickBot="1">
      <c r="A15" s="66" t="s">
        <v>25</v>
      </c>
      <c r="B15" s="65">
        <f>'ropubl-DECE'!B15</f>
        <v>4.92</v>
      </c>
      <c r="C15" s="65">
        <v>4.97</v>
      </c>
      <c r="D15" s="65">
        <f>'ropubl-DECE'!D15</f>
        <v>5.03</v>
      </c>
      <c r="E15" s="65">
        <f>'ropubl-DECE'!E15</f>
        <v>5.08</v>
      </c>
      <c r="F15" s="65">
        <f>'ropubl-DECE'!F15</f>
        <v>5.13</v>
      </c>
      <c r="G15" s="65">
        <f>'ropubl-DECE'!G15</f>
        <v>5.13</v>
      </c>
      <c r="H15" s="65">
        <f>'ropubl-DECE'!H15</f>
        <v>5.13</v>
      </c>
      <c r="I15" s="65">
        <f>'ropubl-DECE'!I15</f>
        <v>5.13</v>
      </c>
      <c r="J15" s="65">
        <f>'ropubl-DECE'!J15</f>
        <v>5.13</v>
      </c>
      <c r="K15" s="65">
        <f>'ropubl-DECE'!K15</f>
        <v>5.13</v>
      </c>
      <c r="L15" s="65">
        <f>'ropubl-DECE'!L15</f>
        <v>5.13</v>
      </c>
    </row>
    <row r="16" spans="1:13" ht="16.5" thickBot="1">
      <c r="A16" s="67" t="s">
        <v>30</v>
      </c>
      <c r="B16" s="68">
        <f aca="true" t="shared" si="4" ref="B16:J16">B4/B15</f>
        <v>14645.656608599216</v>
      </c>
      <c r="C16" s="68">
        <f>C4/C15</f>
        <v>20199.745438228132</v>
      </c>
      <c r="D16" s="68">
        <f t="shared" si="4"/>
        <v>19982.332829453768</v>
      </c>
      <c r="E16" s="68">
        <f t="shared" si="4"/>
        <v>16428.36977988212</v>
      </c>
      <c r="F16" s="68">
        <f t="shared" si="4"/>
        <v>11630.536326366622</v>
      </c>
      <c r="G16" s="68">
        <f t="shared" si="4"/>
        <v>11441.079647024693</v>
      </c>
      <c r="H16" s="68">
        <f t="shared" si="4"/>
        <v>10033.781109752998</v>
      </c>
      <c r="I16" s="68">
        <f t="shared" si="4"/>
        <v>8211.41122902397</v>
      </c>
      <c r="J16" s="68">
        <f t="shared" si="4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2" ht="17.25" customHeight="1">
      <c r="A17" s="69" t="s">
        <v>26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7.25" customHeight="1">
      <c r="A18" s="71" t="s">
        <v>41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ht="15">
      <c r="A19" s="71" t="s">
        <v>37</v>
      </c>
    </row>
    <row r="21" ht="15">
      <c r="C21" s="56"/>
    </row>
    <row r="22" ht="15">
      <c r="C22" s="56"/>
    </row>
    <row r="23" ht="15">
      <c r="C23" s="56"/>
    </row>
    <row r="24" ht="15">
      <c r="C24" s="56"/>
    </row>
    <row r="25" spans="3:4" ht="15">
      <c r="C25" s="56"/>
      <c r="D25" s="56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48.421875" style="47" customWidth="1"/>
    <col min="2" max="12" width="11.421875" style="47" bestFit="1" customWidth="1"/>
    <col min="13" max="13" width="13.14062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99743.2540337107</v>
      </c>
      <c r="D4" s="73">
        <f aca="true" t="shared" si="0" ref="D4:L4">D5+D6</f>
        <v>97767.11563215248</v>
      </c>
      <c r="E4" s="73">
        <f t="shared" si="0"/>
        <v>80067.60998180116</v>
      </c>
      <c r="F4" s="73">
        <f t="shared" si="0"/>
        <v>57563.06285426078</v>
      </c>
      <c r="G4" s="73">
        <f t="shared" si="0"/>
        <v>57929.34008923667</v>
      </c>
      <c r="H4" s="73">
        <f t="shared" si="0"/>
        <v>50689.57459303287</v>
      </c>
      <c r="I4" s="73">
        <f t="shared" si="0"/>
        <v>41908.60710489297</v>
      </c>
      <c r="J4" s="73">
        <f t="shared" si="0"/>
        <v>42420.08369326038</v>
      </c>
      <c r="K4" s="73">
        <f t="shared" si="0"/>
        <v>44902.61342974367</v>
      </c>
      <c r="L4" s="73">
        <f t="shared" si="0"/>
        <v>36857.50200327636</v>
      </c>
      <c r="M4" s="56">
        <f>SUM(B4:L4)</f>
        <v>681905.3939296762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79347.34858891071</v>
      </c>
      <c r="D5" s="58">
        <f t="shared" si="1"/>
        <v>79746.35588442248</v>
      </c>
      <c r="E5" s="58">
        <f t="shared" si="1"/>
        <v>64642.053607441165</v>
      </c>
      <c r="F5" s="58">
        <f t="shared" si="1"/>
        <v>44480.18378528078</v>
      </c>
      <c r="G5" s="58">
        <f t="shared" si="1"/>
        <v>46315.26353726667</v>
      </c>
      <c r="H5" s="58">
        <f t="shared" si="1"/>
        <v>40466.14459303287</v>
      </c>
      <c r="I5" s="58">
        <f t="shared" si="1"/>
        <v>32907.117104892975</v>
      </c>
      <c r="J5" s="58">
        <f t="shared" si="1"/>
        <v>34368.573693260376</v>
      </c>
      <c r="K5" s="58">
        <f t="shared" si="1"/>
        <v>38007.333429743674</v>
      </c>
      <c r="L5" s="58">
        <f t="shared" si="1"/>
        <v>31196.51200327636</v>
      </c>
      <c r="M5" s="56">
        <f aca="true" t="shared" si="2" ref="M5:M14">SUM(B5:L5)</f>
        <v>546070.9795792762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20395.905444799995</v>
      </c>
      <c r="D6" s="58">
        <f t="shared" si="1"/>
        <v>18020.759747729997</v>
      </c>
      <c r="E6" s="58">
        <f t="shared" si="1"/>
        <v>15425.55637436</v>
      </c>
      <c r="F6" s="58">
        <f t="shared" si="1"/>
        <v>13082.87906898</v>
      </c>
      <c r="G6" s="58">
        <f t="shared" si="1"/>
        <v>11614.07655197</v>
      </c>
      <c r="H6" s="58">
        <f t="shared" si="1"/>
        <v>10223.43</v>
      </c>
      <c r="I6" s="58">
        <f t="shared" si="1"/>
        <v>9001.49</v>
      </c>
      <c r="J6" s="58">
        <f t="shared" si="1"/>
        <v>8051.51</v>
      </c>
      <c r="K6" s="58">
        <f t="shared" si="1"/>
        <v>6895.28</v>
      </c>
      <c r="L6" s="58">
        <f t="shared" si="1"/>
        <v>5660.99</v>
      </c>
      <c r="M6" s="56">
        <f t="shared" si="2"/>
        <v>135834.41435039998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76194.7780337107</v>
      </c>
      <c r="D7" s="60">
        <f t="shared" si="3"/>
        <v>77583.67563215247</v>
      </c>
      <c r="E7" s="60">
        <f t="shared" si="3"/>
        <v>49343.83998180117</v>
      </c>
      <c r="F7" s="60">
        <f t="shared" si="3"/>
        <v>36682.18285426078</v>
      </c>
      <c r="G7" s="60">
        <f t="shared" si="3"/>
        <v>36892.58008923667</v>
      </c>
      <c r="H7" s="60">
        <f t="shared" si="3"/>
        <v>26671.43459303287</v>
      </c>
      <c r="I7" s="60">
        <f t="shared" si="3"/>
        <v>18212.307104892978</v>
      </c>
      <c r="J7" s="60">
        <f t="shared" si="3"/>
        <v>21558.213693260375</v>
      </c>
      <c r="K7" s="60">
        <f>SUM(K9,K10)</f>
        <v>13303.043429743673</v>
      </c>
      <c r="L7" s="60">
        <f t="shared" si="3"/>
        <v>14303.202003276356</v>
      </c>
      <c r="M7" s="56">
        <f t="shared" si="2"/>
        <v>433143.2279296762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publ-Martie'!B9</f>
        <v>52201.19335174814</v>
      </c>
      <c r="C9" s="58">
        <f>'eng publ-Martie'!C9</f>
        <v>63806.72258891071</v>
      </c>
      <c r="D9" s="58">
        <f>'eng publ-Martie'!D9</f>
        <v>67843.79588442248</v>
      </c>
      <c r="E9" s="58">
        <f>'eng publ-Martie'!E9</f>
        <v>41891.81360744117</v>
      </c>
      <c r="F9" s="58">
        <f>'eng publ-Martie'!F9</f>
        <v>30973.893785280776</v>
      </c>
      <c r="G9" s="58">
        <f>'eng publ-Martie'!G9</f>
        <v>32326.683537266672</v>
      </c>
      <c r="H9" s="58">
        <f>'eng publ-Martie'!H9</f>
        <v>23068.09459303287</v>
      </c>
      <c r="I9" s="58">
        <f>'eng publ-Martie'!I9</f>
        <v>15480.677104892977</v>
      </c>
      <c r="J9" s="58">
        <f>'eng publ-Martie'!J9</f>
        <v>19320.983693260376</v>
      </c>
      <c r="K9" s="58">
        <f>'eng publ-Martie'!K9</f>
        <v>11875.913429743674</v>
      </c>
      <c r="L9" s="58">
        <f>'eng publ-Martie'!L9</f>
        <v>13345.112003276356</v>
      </c>
      <c r="M9" s="56">
        <f t="shared" si="2"/>
        <v>372134.88357927615</v>
      </c>
    </row>
    <row r="10" spans="1:13" ht="19.5" customHeight="1" thickBot="1">
      <c r="A10" s="57" t="s">
        <v>20</v>
      </c>
      <c r="B10" s="58">
        <f>'eng publ-Martie'!B10</f>
        <v>10196.777162560002</v>
      </c>
      <c r="C10" s="58">
        <f>'eng publ-Martie'!C10</f>
        <v>12388.055444799997</v>
      </c>
      <c r="D10" s="58">
        <f>'eng publ-Martie'!D10</f>
        <v>9739.879747729998</v>
      </c>
      <c r="E10" s="58">
        <f>'eng publ-Martie'!E10</f>
        <v>7452.026374360001</v>
      </c>
      <c r="F10" s="58">
        <f>'eng publ-Martie'!F10</f>
        <v>5708.28906898</v>
      </c>
      <c r="G10" s="58">
        <f>'eng publ-Martie'!G10</f>
        <v>4565.89655197</v>
      </c>
      <c r="H10" s="58">
        <f>'eng publ-Martie'!H10</f>
        <v>3603.34</v>
      </c>
      <c r="I10" s="58">
        <f>'eng publ-Martie'!I10</f>
        <v>2731.63</v>
      </c>
      <c r="J10" s="58">
        <f>'eng publ-Martie'!J10</f>
        <v>2237.23</v>
      </c>
      <c r="K10" s="58">
        <f>'eng publ-Martie'!K10</f>
        <v>1427.13</v>
      </c>
      <c r="L10" s="58">
        <f>'eng publ-Martie'!L10</f>
        <v>958.09</v>
      </c>
      <c r="M10" s="56">
        <f t="shared" si="2"/>
        <v>61008.34435039998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23548.476</v>
      </c>
      <c r="D11" s="60">
        <f t="shared" si="4"/>
        <v>20183.44</v>
      </c>
      <c r="E11" s="60">
        <f t="shared" si="4"/>
        <v>30723.77</v>
      </c>
      <c r="F11" s="60">
        <f t="shared" si="4"/>
        <v>20880.88</v>
      </c>
      <c r="G11" s="60">
        <f t="shared" si="4"/>
        <v>21036.760000000002</v>
      </c>
      <c r="H11" s="60">
        <f t="shared" si="4"/>
        <v>24018.14</v>
      </c>
      <c r="I11" s="60">
        <f t="shared" si="4"/>
        <v>23696.3</v>
      </c>
      <c r="J11" s="60">
        <f t="shared" si="4"/>
        <v>20861.87</v>
      </c>
      <c r="K11" s="60">
        <f>SUM(K13,K14)</f>
        <v>31599.57</v>
      </c>
      <c r="L11" s="60">
        <f t="shared" si="4"/>
        <v>22554.300000000003</v>
      </c>
      <c r="M11" s="56">
        <f t="shared" si="2"/>
        <v>248762.16599999997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publ-Martie'!B13</f>
        <v>2392.8999999999996</v>
      </c>
      <c r="C13" s="58">
        <f>'eng publ-Martie'!C13</f>
        <v>15540.625999999998</v>
      </c>
      <c r="D13" s="58">
        <f>'eng publ-Martie'!D13</f>
        <v>11902.56</v>
      </c>
      <c r="E13" s="58">
        <f>'eng publ-Martie'!E13</f>
        <v>22750.24</v>
      </c>
      <c r="F13" s="58">
        <f>'eng publ-Martie'!F13</f>
        <v>13506.29</v>
      </c>
      <c r="G13" s="58">
        <f>'eng publ-Martie'!G13</f>
        <v>13988.58</v>
      </c>
      <c r="H13" s="58">
        <f>'eng publ-Martie'!H13</f>
        <v>17398.05</v>
      </c>
      <c r="I13" s="58">
        <f>'eng publ-Martie'!I13</f>
        <v>17426.44</v>
      </c>
      <c r="J13" s="58">
        <f>'eng publ-Martie'!J13</f>
        <v>15047.59</v>
      </c>
      <c r="K13" s="58">
        <f>'eng publ-Martie'!K13</f>
        <v>26131.42</v>
      </c>
      <c r="L13" s="58">
        <f>'eng publ-Martie'!L13</f>
        <v>17851.4</v>
      </c>
      <c r="M13" s="56">
        <f>SUM(B13:L13)</f>
        <v>173936.096</v>
      </c>
    </row>
    <row r="14" spans="1:13" ht="15.75" thickBot="1">
      <c r="A14" s="57" t="s">
        <v>20</v>
      </c>
      <c r="B14" s="58">
        <f>'eng publ-Martie'!B14</f>
        <v>7265.76</v>
      </c>
      <c r="C14" s="58">
        <f>'eng publ-Martie'!C14</f>
        <v>8007.85</v>
      </c>
      <c r="D14" s="58">
        <f>'eng publ-Martie'!D14</f>
        <v>8280.88</v>
      </c>
      <c r="E14" s="58">
        <f>'eng publ-Martie'!E14</f>
        <v>7973.53</v>
      </c>
      <c r="F14" s="58">
        <f>'eng publ-Martie'!F14</f>
        <v>7374.59</v>
      </c>
      <c r="G14" s="58">
        <f>'eng publ-Martie'!G14</f>
        <v>7048.18</v>
      </c>
      <c r="H14" s="58">
        <f>'eng publ-Martie'!H14</f>
        <v>6620.09</v>
      </c>
      <c r="I14" s="58">
        <f>'eng publ-Martie'!I14</f>
        <v>6269.86</v>
      </c>
      <c r="J14" s="58">
        <f>'eng publ-Martie'!J14</f>
        <v>5814.28</v>
      </c>
      <c r="K14" s="58">
        <f>'eng publ-Martie'!K14</f>
        <v>5468.15</v>
      </c>
      <c r="L14" s="58">
        <f>'eng publ-Martie'!L14</f>
        <v>4702.9</v>
      </c>
      <c r="M14" s="56">
        <f t="shared" si="2"/>
        <v>74826.06999999999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32.25" thickBot="1">
      <c r="A16" s="77" t="s">
        <v>13</v>
      </c>
      <c r="B16" s="68">
        <f>B4/B15</f>
        <v>14645.656608599216</v>
      </c>
      <c r="C16" s="68">
        <f>C4/C15</f>
        <v>20069.06519792972</v>
      </c>
      <c r="D16" s="68">
        <f>D4/D15</f>
        <v>19436.802312555163</v>
      </c>
      <c r="E16" s="68">
        <f aca="true" t="shared" si="5" ref="E16:J16">E4/E15</f>
        <v>15761.340547598653</v>
      </c>
      <c r="F16" s="68">
        <f t="shared" si="5"/>
        <v>11220.869952097619</v>
      </c>
      <c r="G16" s="68">
        <f t="shared" si="5"/>
        <v>11292.269023243016</v>
      </c>
      <c r="H16" s="68">
        <f t="shared" si="5"/>
        <v>9881.008692599</v>
      </c>
      <c r="I16" s="68">
        <f t="shared" si="5"/>
        <v>8169.319123760813</v>
      </c>
      <c r="J16" s="68">
        <f t="shared" si="5"/>
        <v>8269.022162428924</v>
      </c>
      <c r="K16" s="68">
        <f>K4/K15</f>
        <v>8752.946087669332</v>
      </c>
      <c r="L16" s="68">
        <f>L4/L15</f>
        <v>7184.698246252701</v>
      </c>
      <c r="M16" s="56">
        <f>SUM(B16:L16)</f>
        <v>134682.99795473416</v>
      </c>
    </row>
    <row r="17" spans="1:13" ht="15.75">
      <c r="A17" s="106" t="s">
        <v>28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78"/>
      <c r="M17" s="56"/>
    </row>
    <row r="18" spans="1:4" ht="17.25" customHeight="1">
      <c r="A18" s="79" t="s">
        <v>39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C11" sqref="C11"/>
    </sheetView>
  </sheetViews>
  <sheetFormatPr defaultColWidth="9.140625" defaultRowHeight="12.75"/>
  <cols>
    <col min="1" max="1" width="55.421875" style="2" customWidth="1"/>
    <col min="2" max="12" width="11.421875" style="2" bestFit="1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7">
        <f aca="true" t="shared" si="0" ref="C4:L4">C5+C6</f>
        <v>99743.2540337107</v>
      </c>
      <c r="D4" s="7">
        <f>D5+D6</f>
        <v>97767.11563215248</v>
      </c>
      <c r="E4" s="7">
        <f t="shared" si="0"/>
        <v>80067.60998180116</v>
      </c>
      <c r="F4" s="7">
        <f t="shared" si="0"/>
        <v>57563.06285426078</v>
      </c>
      <c r="G4" s="7">
        <f t="shared" si="0"/>
        <v>57929.34008923667</v>
      </c>
      <c r="H4" s="7">
        <f t="shared" si="0"/>
        <v>50689.57459303287</v>
      </c>
      <c r="I4" s="7">
        <f t="shared" si="0"/>
        <v>41908.60710489297</v>
      </c>
      <c r="J4" s="7">
        <f t="shared" si="0"/>
        <v>42420.08369326038</v>
      </c>
      <c r="K4" s="7">
        <f t="shared" si="0"/>
        <v>44902.61342974367</v>
      </c>
      <c r="L4" s="7">
        <f t="shared" si="0"/>
        <v>36857.50200327636</v>
      </c>
      <c r="M4" s="35">
        <f>SUM(B4:L4)</f>
        <v>681905.3939296762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6">C9+C13</f>
        <v>79347.34858891071</v>
      </c>
      <c r="D5" s="10">
        <f t="shared" si="1"/>
        <v>79746.35588442248</v>
      </c>
      <c r="E5" s="10">
        <f t="shared" si="1"/>
        <v>64642.053607441165</v>
      </c>
      <c r="F5" s="10">
        <f t="shared" si="1"/>
        <v>44480.18378528078</v>
      </c>
      <c r="G5" s="10">
        <f t="shared" si="1"/>
        <v>46315.26353726667</v>
      </c>
      <c r="H5" s="10">
        <f t="shared" si="1"/>
        <v>40466.14459303287</v>
      </c>
      <c r="I5" s="10">
        <f t="shared" si="1"/>
        <v>32907.117104892975</v>
      </c>
      <c r="J5" s="10">
        <f t="shared" si="1"/>
        <v>34368.573693260376</v>
      </c>
      <c r="K5" s="10">
        <f t="shared" si="1"/>
        <v>38007.333429743674</v>
      </c>
      <c r="L5" s="10">
        <f t="shared" si="1"/>
        <v>31196.51200327636</v>
      </c>
      <c r="M5" s="25">
        <f>SUM(B5:L5)</f>
        <v>546070.9795792762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t="shared" si="1"/>
        <v>20395.905444799995</v>
      </c>
      <c r="D6" s="10">
        <f t="shared" si="1"/>
        <v>18020.759747729997</v>
      </c>
      <c r="E6" s="10">
        <f t="shared" si="1"/>
        <v>15425.55637436</v>
      </c>
      <c r="F6" s="10">
        <f t="shared" si="1"/>
        <v>13082.87906898</v>
      </c>
      <c r="G6" s="10">
        <f t="shared" si="1"/>
        <v>11614.07655197</v>
      </c>
      <c r="H6" s="10">
        <f t="shared" si="1"/>
        <v>10223.43</v>
      </c>
      <c r="I6" s="10">
        <f t="shared" si="1"/>
        <v>9001.49</v>
      </c>
      <c r="J6" s="10">
        <f t="shared" si="1"/>
        <v>8051.51</v>
      </c>
      <c r="K6" s="10">
        <f t="shared" si="1"/>
        <v>6895.28</v>
      </c>
      <c r="L6" s="10">
        <f t="shared" si="1"/>
        <v>5660.99</v>
      </c>
      <c r="M6" s="25">
        <f>SUM(B6:L6)</f>
        <v>135834.41435039998</v>
      </c>
      <c r="N6" s="25"/>
    </row>
    <row r="7" spans="1:12" s="1" customFormat="1" ht="40.5" customHeight="1" thickBot="1">
      <c r="A7" s="12" t="s">
        <v>4</v>
      </c>
      <c r="B7" s="13">
        <f aca="true" t="shared" si="2" ref="B7:L7">SUM(B9:B10)</f>
        <v>62397.97051430814</v>
      </c>
      <c r="C7" s="13">
        <f>SUM(C9:C10)</f>
        <v>76194.7780337107</v>
      </c>
      <c r="D7" s="13">
        <f t="shared" si="2"/>
        <v>77583.67563215247</v>
      </c>
      <c r="E7" s="13">
        <f t="shared" si="2"/>
        <v>49343.83998180117</v>
      </c>
      <c r="F7" s="13">
        <f t="shared" si="2"/>
        <v>36682.18285426078</v>
      </c>
      <c r="G7" s="13">
        <f t="shared" si="2"/>
        <v>36892.58008923667</v>
      </c>
      <c r="H7" s="13">
        <f t="shared" si="2"/>
        <v>26671.43459303287</v>
      </c>
      <c r="I7" s="13">
        <f t="shared" si="2"/>
        <v>18212.307104892978</v>
      </c>
      <c r="J7" s="13">
        <f t="shared" si="2"/>
        <v>21558.213693260375</v>
      </c>
      <c r="K7" s="13">
        <f t="shared" si="2"/>
        <v>13303.043429743673</v>
      </c>
      <c r="L7" s="13">
        <f t="shared" si="2"/>
        <v>14303.202003276356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63806.72258891071</v>
      </c>
      <c r="D9" s="10">
        <v>67843.79588442248</v>
      </c>
      <c r="E9" s="10">
        <v>41891.81360744117</v>
      </c>
      <c r="F9" s="10">
        <v>30973.893785280776</v>
      </c>
      <c r="G9" s="10">
        <v>32326.683537266672</v>
      </c>
      <c r="H9" s="10">
        <v>23068.09459303287</v>
      </c>
      <c r="I9" s="10">
        <v>15480.677104892977</v>
      </c>
      <c r="J9" s="10">
        <v>19320.983693260376</v>
      </c>
      <c r="K9" s="10">
        <v>11875.913429743674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12388.055444799997</v>
      </c>
      <c r="D10" s="10">
        <v>9739.879747729998</v>
      </c>
      <c r="E10" s="10">
        <v>7452.026374360001</v>
      </c>
      <c r="F10" s="10">
        <v>5708.28906898</v>
      </c>
      <c r="G10" s="10">
        <v>4565.89655197</v>
      </c>
      <c r="H10" s="10">
        <v>3603.34</v>
      </c>
      <c r="I10" s="10">
        <v>2731.63</v>
      </c>
      <c r="J10" s="10">
        <v>2237.23</v>
      </c>
      <c r="K10" s="10">
        <v>1427.13</v>
      </c>
      <c r="L10" s="10">
        <v>958.09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23548.476</v>
      </c>
      <c r="D11" s="13">
        <f>SUM(D13:D14)</f>
        <v>20183.44</v>
      </c>
      <c r="E11" s="13">
        <f t="shared" si="3"/>
        <v>30723.77</v>
      </c>
      <c r="F11" s="13">
        <f t="shared" si="3"/>
        <v>20880.88</v>
      </c>
      <c r="G11" s="13">
        <f t="shared" si="3"/>
        <v>21036.760000000002</v>
      </c>
      <c r="H11" s="13">
        <f t="shared" si="3"/>
        <v>24018.14</v>
      </c>
      <c r="I11" s="13">
        <f t="shared" si="3"/>
        <v>23696.3</v>
      </c>
      <c r="J11" s="13">
        <f t="shared" si="3"/>
        <v>20861.87</v>
      </c>
      <c r="K11" s="13">
        <f t="shared" si="3"/>
        <v>31599.57</v>
      </c>
      <c r="L11" s="13">
        <f t="shared" si="3"/>
        <v>22554.300000000003</v>
      </c>
      <c r="M11" s="25">
        <f>SUM(B11:L11)</f>
        <v>248762.16599999997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f>15540.63-0.004</f>
        <v>15540.625999999998</v>
      </c>
      <c r="D13" s="10">
        <v>11902.56</v>
      </c>
      <c r="E13" s="10">
        <v>22750.24</v>
      </c>
      <c r="F13" s="10">
        <v>13506.29</v>
      </c>
      <c r="G13" s="10">
        <v>13988.58</v>
      </c>
      <c r="H13" s="10">
        <v>17398.05</v>
      </c>
      <c r="I13" s="10">
        <v>17426.44</v>
      </c>
      <c r="J13" s="10">
        <v>15047.59</v>
      </c>
      <c r="K13" s="10">
        <v>26131.42</v>
      </c>
      <c r="L13" s="10">
        <v>17851.4</v>
      </c>
      <c r="M13" s="25">
        <f>SUM(B13:L13)</f>
        <v>173936.096</v>
      </c>
    </row>
    <row r="14" spans="1:13" ht="15.75" thickBot="1">
      <c r="A14" s="9" t="s">
        <v>7</v>
      </c>
      <c r="B14" s="10">
        <v>7265.76</v>
      </c>
      <c r="C14" s="10">
        <v>8007.85</v>
      </c>
      <c r="D14" s="10">
        <v>8280.88</v>
      </c>
      <c r="E14" s="10">
        <v>7973.53</v>
      </c>
      <c r="F14" s="10">
        <v>7374.59</v>
      </c>
      <c r="G14" s="10">
        <v>7048.18</v>
      </c>
      <c r="H14" s="10">
        <v>6620.09</v>
      </c>
      <c r="I14" s="10">
        <v>6269.86</v>
      </c>
      <c r="J14" s="10">
        <v>5814.28</v>
      </c>
      <c r="K14" s="10">
        <v>5468.15</v>
      </c>
      <c r="L14" s="10">
        <v>4702.9</v>
      </c>
      <c r="M14" s="25">
        <f>SUM(B14:L14)</f>
        <v>74826.06999999999</v>
      </c>
    </row>
    <row r="15" spans="1:12" ht="15.75" thickBot="1">
      <c r="A15" s="18" t="s">
        <v>25</v>
      </c>
      <c r="B15" s="27">
        <f>'ropubl-DECE'!B15</f>
        <v>4.92</v>
      </c>
      <c r="C15" s="27">
        <v>4.97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4" ref="B16:J16">B4/B15</f>
        <v>14645.656608599216</v>
      </c>
      <c r="C16" s="21">
        <f>C4/C15</f>
        <v>20069.06519792972</v>
      </c>
      <c r="D16" s="21">
        <f t="shared" si="4"/>
        <v>19436.802312555163</v>
      </c>
      <c r="E16" s="21">
        <f t="shared" si="4"/>
        <v>15761.340547598653</v>
      </c>
      <c r="F16" s="21">
        <f t="shared" si="4"/>
        <v>11220.869952097619</v>
      </c>
      <c r="G16" s="21">
        <f t="shared" si="4"/>
        <v>11292.269023243016</v>
      </c>
      <c r="H16" s="21">
        <f t="shared" si="4"/>
        <v>9881.008692599</v>
      </c>
      <c r="I16" s="21">
        <f t="shared" si="4"/>
        <v>8169.319123760813</v>
      </c>
      <c r="J16" s="21">
        <f t="shared" si="4"/>
        <v>8269.022162428924</v>
      </c>
      <c r="K16" s="21">
        <f>K4/K15</f>
        <v>8752.946087669332</v>
      </c>
      <c r="L16" s="21">
        <f>L4/L15</f>
        <v>7184.698246252701</v>
      </c>
      <c r="M16" s="25">
        <f>SUM(B16:L16)</f>
        <v>134682.99795473416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37</v>
      </c>
    </row>
    <row r="21" ht="15">
      <c r="C21" s="25"/>
    </row>
    <row r="22" ht="15">
      <c r="C22" s="25">
        <f>C13-0.62</f>
        <v>15540.005999999998</v>
      </c>
    </row>
    <row r="23" ht="15">
      <c r="C23" s="25"/>
    </row>
    <row r="24" ht="15">
      <c r="C24" s="25">
        <f>C4-0.01</f>
        <v>99743.24403371071</v>
      </c>
    </row>
    <row r="25" spans="3:4" ht="15">
      <c r="C25" s="25"/>
      <c r="D25" s="25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>B5+B6</f>
        <v>72056.63051430814</v>
      </c>
      <c r="C4" s="8">
        <f aca="true" t="shared" si="0" ref="C4:L4">C5+C6</f>
        <v>98414.98828371071</v>
      </c>
      <c r="D4" s="8">
        <f t="shared" si="0"/>
        <v>95688.03088215248</v>
      </c>
      <c r="E4" s="8">
        <f t="shared" si="0"/>
        <v>79955.37323180118</v>
      </c>
      <c r="F4" s="8">
        <f t="shared" si="0"/>
        <v>56586.45310426077</v>
      </c>
      <c r="G4" s="8">
        <f t="shared" si="0"/>
        <v>57311.887839236675</v>
      </c>
      <c r="H4" s="8">
        <f t="shared" si="0"/>
        <v>48985.16834303287</v>
      </c>
      <c r="I4" s="8">
        <f t="shared" si="0"/>
        <v>41194.44085489298</v>
      </c>
      <c r="J4" s="8">
        <f t="shared" si="0"/>
        <v>41641.10744326037</v>
      </c>
      <c r="K4" s="8">
        <f t="shared" si="0"/>
        <v>44491.843429743676</v>
      </c>
      <c r="L4" s="8">
        <f t="shared" si="0"/>
        <v>36697.80200327636</v>
      </c>
      <c r="M4" s="25">
        <f>SUM(B4:L4)</f>
        <v>673023.7259296763</v>
      </c>
      <c r="P4" s="25"/>
    </row>
    <row r="5" spans="1:13" ht="17.25" customHeight="1" thickBot="1">
      <c r="A5" s="9" t="s">
        <v>10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 aca="true" t="shared" si="2" ref="M5:M14">SUM(B5:L5)</f>
        <v>539794.5415792762</v>
      </c>
    </row>
    <row r="6" spans="1:13" ht="26.25" customHeight="1" thickBot="1">
      <c r="A6" s="9" t="s">
        <v>20</v>
      </c>
      <c r="B6" s="10">
        <f>B10+B14</f>
        <v>17462.537162560002</v>
      </c>
      <c r="C6" s="10">
        <f aca="true" t="shared" si="3" ref="C6:L6">C10+C14</f>
        <v>19802.2654448</v>
      </c>
      <c r="D6" s="10">
        <f t="shared" si="3"/>
        <v>17610.75974773</v>
      </c>
      <c r="E6" s="10">
        <f t="shared" si="3"/>
        <v>15153.77637436</v>
      </c>
      <c r="F6" s="10">
        <f t="shared" si="3"/>
        <v>12811.219068979999</v>
      </c>
      <c r="G6" s="10">
        <f t="shared" si="3"/>
        <v>11364.696551969999</v>
      </c>
      <c r="H6" s="10">
        <f t="shared" si="3"/>
        <v>10000.74</v>
      </c>
      <c r="I6" s="10">
        <f t="shared" si="3"/>
        <v>8826.64</v>
      </c>
      <c r="J6" s="10">
        <f t="shared" si="3"/>
        <v>7893.129999999999</v>
      </c>
      <c r="K6" s="10">
        <f t="shared" si="3"/>
        <v>6764.9400000000005</v>
      </c>
      <c r="L6" s="10">
        <f t="shared" si="3"/>
        <v>5538.4800000000005</v>
      </c>
      <c r="M6" s="25">
        <f t="shared" si="2"/>
        <v>133229.18435040003</v>
      </c>
    </row>
    <row r="7" spans="1:13" s="1" customFormat="1" ht="40.5" customHeight="1" thickBot="1">
      <c r="A7" s="12" t="s">
        <v>11</v>
      </c>
      <c r="B7" s="13">
        <f aca="true" t="shared" si="4" ref="B7:L7">SUM(B9,B10)</f>
        <v>62397.97051430814</v>
      </c>
      <c r="C7" s="13">
        <f t="shared" si="4"/>
        <v>74710.63328371072</v>
      </c>
      <c r="D7" s="13">
        <f t="shared" si="4"/>
        <v>75548.47088215247</v>
      </c>
      <c r="E7" s="13">
        <f t="shared" si="4"/>
        <v>49261.513231801175</v>
      </c>
      <c r="F7" s="13">
        <f t="shared" si="4"/>
        <v>35707.58310426077</v>
      </c>
      <c r="G7" s="13">
        <f t="shared" si="4"/>
        <v>36277.167839236674</v>
      </c>
      <c r="H7" s="13">
        <f t="shared" si="4"/>
        <v>25010.848343032874</v>
      </c>
      <c r="I7" s="13">
        <f t="shared" si="4"/>
        <v>17540.760854892975</v>
      </c>
      <c r="J7" s="13">
        <f t="shared" si="4"/>
        <v>20781.507443260376</v>
      </c>
      <c r="K7" s="13">
        <f>SUM(K9,K10)</f>
        <v>12894.593429743674</v>
      </c>
      <c r="L7" s="13">
        <f t="shared" si="4"/>
        <v>14187.032003276356</v>
      </c>
      <c r="M7" s="25">
        <f t="shared" si="2"/>
        <v>424318.0809296762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f>'eng publ- Febr'!B9</f>
        <v>52201.19335174814</v>
      </c>
      <c r="C9" s="10">
        <f>'eng publ- Febr'!C9</f>
        <v>62954.507838910715</v>
      </c>
      <c r="D9" s="10">
        <f>'eng publ- Febr'!D9</f>
        <v>66208.34113442247</v>
      </c>
      <c r="E9" s="10">
        <f>'eng publ- Febr'!E9</f>
        <v>42072.456857441175</v>
      </c>
      <c r="F9" s="10">
        <f>'eng publ- Febr'!F9</f>
        <v>30262.72403528077</v>
      </c>
      <c r="G9" s="10">
        <f>'eng publ- Febr'!G9</f>
        <v>31952.401287266675</v>
      </c>
      <c r="H9" s="10">
        <f>'eng publ- Febr'!H9</f>
        <v>21622.488343032874</v>
      </c>
      <c r="I9" s="10">
        <f>'eng publ- Febr'!I9</f>
        <v>14977.010854892975</v>
      </c>
      <c r="J9" s="10">
        <f>'eng publ- Febr'!J9</f>
        <v>18695.817443260377</v>
      </c>
      <c r="K9" s="10">
        <f>'eng publ- Febr'!K9</f>
        <v>11590.913429743674</v>
      </c>
      <c r="L9" s="10">
        <f>'eng publ- Febr'!L9</f>
        <v>13345.112003276356</v>
      </c>
      <c r="M9" s="25">
        <f t="shared" si="2"/>
        <v>365882.9665792762</v>
      </c>
    </row>
    <row r="10" spans="1:13" ht="19.5" customHeight="1" thickBot="1">
      <c r="A10" s="9" t="s">
        <v>20</v>
      </c>
      <c r="B10" s="10">
        <f>'eng publ- Febr'!B10</f>
        <v>10196.777162560002</v>
      </c>
      <c r="C10" s="10">
        <f>'eng publ- Febr'!C10</f>
        <v>11756.1254448</v>
      </c>
      <c r="D10" s="10">
        <f>'eng publ- Febr'!D10</f>
        <v>9340.12974773</v>
      </c>
      <c r="E10" s="10">
        <f>'eng publ- Febr'!E10</f>
        <v>7189.05637436</v>
      </c>
      <c r="F10" s="10">
        <f>'eng publ- Febr'!F10</f>
        <v>5444.859068979999</v>
      </c>
      <c r="G10" s="10">
        <f>'eng publ- Febr'!G10</f>
        <v>4324.766551969999</v>
      </c>
      <c r="H10" s="10">
        <f>'eng publ- Febr'!H10</f>
        <v>3388.36</v>
      </c>
      <c r="I10" s="10">
        <f>'eng publ- Febr'!I10</f>
        <v>2563.75</v>
      </c>
      <c r="J10" s="10">
        <f>'eng publ- Febr'!J10</f>
        <v>2085.69</v>
      </c>
      <c r="K10" s="10">
        <f>'eng publ- Febr'!K10</f>
        <v>1303.68</v>
      </c>
      <c r="L10" s="10">
        <f>'eng publ- Febr'!L10</f>
        <v>841.92</v>
      </c>
      <c r="M10" s="25">
        <f t="shared" si="2"/>
        <v>58435.1143504</v>
      </c>
    </row>
    <row r="11" spans="1:13" ht="35.25" customHeight="1" thickBot="1">
      <c r="A11" s="12" t="s">
        <v>16</v>
      </c>
      <c r="B11" s="13">
        <f aca="true" t="shared" si="5" ref="B11:L11">SUM(B13,B14)</f>
        <v>9658.66</v>
      </c>
      <c r="C11" s="13">
        <f t="shared" si="5"/>
        <v>23704.355</v>
      </c>
      <c r="D11" s="13">
        <f t="shared" si="5"/>
        <v>20139.559999999998</v>
      </c>
      <c r="E11" s="13">
        <f t="shared" si="5"/>
        <v>30693.86</v>
      </c>
      <c r="F11" s="13">
        <f t="shared" si="5"/>
        <v>20878.87</v>
      </c>
      <c r="G11" s="13">
        <f t="shared" si="5"/>
        <v>21034.72</v>
      </c>
      <c r="H11" s="13">
        <f t="shared" si="5"/>
        <v>23974.32</v>
      </c>
      <c r="I11" s="13">
        <f t="shared" si="5"/>
        <v>23653.68</v>
      </c>
      <c r="J11" s="13">
        <f t="shared" si="5"/>
        <v>20859.6</v>
      </c>
      <c r="K11" s="13">
        <f>SUM(K13,K14)</f>
        <v>31597.25</v>
      </c>
      <c r="L11" s="13">
        <f t="shared" si="5"/>
        <v>22510.77</v>
      </c>
      <c r="M11" s="25">
        <f t="shared" si="2"/>
        <v>248705.645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f>'eng publ- Febr'!B13</f>
        <v>2392.8999999999996</v>
      </c>
      <c r="C13" s="10">
        <f>'eng publ- Febr'!C13</f>
        <v>15658.215</v>
      </c>
      <c r="D13" s="10">
        <f>'eng publ- Febr'!D13</f>
        <v>11868.93</v>
      </c>
      <c r="E13" s="10">
        <f>'eng publ- Febr'!E13</f>
        <v>22729.14</v>
      </c>
      <c r="F13" s="10">
        <f>'eng publ- Febr'!F13</f>
        <v>13512.51</v>
      </c>
      <c r="G13" s="10">
        <f>'eng publ- Febr'!G13</f>
        <v>13994.79</v>
      </c>
      <c r="H13" s="10">
        <f>'eng publ- Febr'!H13</f>
        <v>17361.94</v>
      </c>
      <c r="I13" s="10">
        <f>'eng publ- Febr'!I13</f>
        <v>17390.79</v>
      </c>
      <c r="J13" s="10">
        <f>'eng publ- Febr'!J13</f>
        <v>15052.16</v>
      </c>
      <c r="K13" s="10">
        <f>'eng publ- Febr'!K13</f>
        <v>26135.99</v>
      </c>
      <c r="L13" s="10">
        <f>'eng publ- Febr'!L13</f>
        <v>17814.21</v>
      </c>
      <c r="M13" s="25">
        <f>SUM(B13:L13)</f>
        <v>173911.57499999998</v>
      </c>
    </row>
    <row r="14" spans="1:13" ht="15.75" thickBot="1">
      <c r="A14" s="9" t="s">
        <v>20</v>
      </c>
      <c r="B14" s="10">
        <f>'eng publ- Febr'!B14</f>
        <v>7265.76</v>
      </c>
      <c r="C14" s="10">
        <f>'eng publ- Febr'!C14</f>
        <v>8046.14</v>
      </c>
      <c r="D14" s="10">
        <f>'eng publ- Febr'!D14</f>
        <v>8270.63</v>
      </c>
      <c r="E14" s="10">
        <f>'eng publ- Febr'!E14</f>
        <v>7964.72</v>
      </c>
      <c r="F14" s="10">
        <f>'eng publ- Febr'!F14</f>
        <v>7366.36</v>
      </c>
      <c r="G14" s="10">
        <f>'eng publ- Febr'!G14</f>
        <v>7039.93</v>
      </c>
      <c r="H14" s="10">
        <f>'eng publ- Febr'!H14</f>
        <v>6612.38</v>
      </c>
      <c r="I14" s="10">
        <f>'eng publ- Febr'!I14</f>
        <v>6262.89</v>
      </c>
      <c r="J14" s="10">
        <f>'eng publ- Febr'!J14</f>
        <v>5807.44</v>
      </c>
      <c r="K14" s="10">
        <f>'eng publ- Febr'!K14</f>
        <v>5461.26</v>
      </c>
      <c r="L14" s="10">
        <f>'eng publ- Febr'!L14</f>
        <v>4696.56</v>
      </c>
      <c r="M14" s="25">
        <f t="shared" si="2"/>
        <v>74794.06999999999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6" ref="B16:J16">B4/B15</f>
        <v>14645.656608599216</v>
      </c>
      <c r="C16" s="21">
        <f>C4/C15</f>
        <v>19762.04584010255</v>
      </c>
      <c r="D16" s="21">
        <f t="shared" si="6"/>
        <v>19023.465384125742</v>
      </c>
      <c r="E16" s="21">
        <f t="shared" si="6"/>
        <v>15739.24669917346</v>
      </c>
      <c r="F16" s="21">
        <f t="shared" si="6"/>
        <v>11030.497681142451</v>
      </c>
      <c r="G16" s="21">
        <f t="shared" si="6"/>
        <v>11171.90796086485</v>
      </c>
      <c r="H16" s="21">
        <f t="shared" si="6"/>
        <v>9548.765758875803</v>
      </c>
      <c r="I16" s="21">
        <f t="shared" si="6"/>
        <v>8030.1054298037</v>
      </c>
      <c r="J16" s="21">
        <f t="shared" si="6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3" ht="15.75">
      <c r="A17" s="107" t="s">
        <v>28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37"/>
      <c r="M17" s="25"/>
    </row>
    <row r="18" spans="1:4" ht="17.25" customHeight="1">
      <c r="A18" s="41" t="s">
        <v>35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showGridLines="0" view="pageBreakPreview" zoomScale="115" zoomScaleNormal="80" zoomScaleSheetLayoutView="115" zoomScalePageLayoutView="0" workbookViewId="0" topLeftCell="A1">
      <selection activeCell="C13" sqref="C13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45">
        <f aca="true" t="shared" si="0" ref="C4:L4">C5+C6</f>
        <v>98414.98828371071</v>
      </c>
      <c r="D4" s="7">
        <f>D5+D6</f>
        <v>95688.03088215248</v>
      </c>
      <c r="E4" s="7">
        <f t="shared" si="0"/>
        <v>79955.37323180118</v>
      </c>
      <c r="F4" s="7">
        <f t="shared" si="0"/>
        <v>56586.45310426077</v>
      </c>
      <c r="G4" s="7">
        <f t="shared" si="0"/>
        <v>57311.887839236675</v>
      </c>
      <c r="H4" s="7">
        <f t="shared" si="0"/>
        <v>48985.16834303287</v>
      </c>
      <c r="I4" s="7">
        <f t="shared" si="0"/>
        <v>41194.44085489298</v>
      </c>
      <c r="J4" s="7">
        <f t="shared" si="0"/>
        <v>41641.10744326037</v>
      </c>
      <c r="K4" s="7">
        <f t="shared" si="0"/>
        <v>44491.843429743676</v>
      </c>
      <c r="L4" s="7">
        <f t="shared" si="0"/>
        <v>36697.80200327636</v>
      </c>
      <c r="M4" s="35">
        <f>SUM(B4:L4)</f>
        <v>673023.7259296763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>SUM(B5:L5)</f>
        <v>539794.5415792762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aca="true" t="shared" si="2" ref="C6:L6">C10+C14</f>
        <v>19802.2654448</v>
      </c>
      <c r="D6" s="10">
        <f t="shared" si="2"/>
        <v>17610.75974773</v>
      </c>
      <c r="E6" s="10">
        <f t="shared" si="2"/>
        <v>15153.77637436</v>
      </c>
      <c r="F6" s="10">
        <f t="shared" si="2"/>
        <v>12811.219068979999</v>
      </c>
      <c r="G6" s="10">
        <f t="shared" si="2"/>
        <v>11364.696551969999</v>
      </c>
      <c r="H6" s="10">
        <f t="shared" si="2"/>
        <v>10000.74</v>
      </c>
      <c r="I6" s="10">
        <f t="shared" si="2"/>
        <v>8826.64</v>
      </c>
      <c r="J6" s="10">
        <f t="shared" si="2"/>
        <v>7893.129999999999</v>
      </c>
      <c r="K6" s="10">
        <f t="shared" si="2"/>
        <v>6764.9400000000005</v>
      </c>
      <c r="L6" s="10">
        <f t="shared" si="2"/>
        <v>5538.4800000000005</v>
      </c>
      <c r="M6" s="25">
        <f>SUM(B6:L6)</f>
        <v>133229.18435040003</v>
      </c>
      <c r="N6" s="25"/>
    </row>
    <row r="7" spans="1:12" s="1" customFormat="1" ht="40.5" customHeight="1" thickBot="1">
      <c r="A7" s="12" t="s">
        <v>4</v>
      </c>
      <c r="B7" s="13">
        <f aca="true" t="shared" si="3" ref="B7:L7">SUM(B9:B10)</f>
        <v>62397.97051430814</v>
      </c>
      <c r="C7" s="13">
        <f>SUM(C9:C10)</f>
        <v>74710.63328371072</v>
      </c>
      <c r="D7" s="13">
        <f t="shared" si="3"/>
        <v>75548.47088215247</v>
      </c>
      <c r="E7" s="13">
        <f t="shared" si="3"/>
        <v>49261.513231801175</v>
      </c>
      <c r="F7" s="13">
        <f t="shared" si="3"/>
        <v>35707.58310426077</v>
      </c>
      <c r="G7" s="13">
        <f t="shared" si="3"/>
        <v>36277.167839236674</v>
      </c>
      <c r="H7" s="13">
        <f t="shared" si="3"/>
        <v>25010.848343032874</v>
      </c>
      <c r="I7" s="13">
        <f t="shared" si="3"/>
        <v>17540.760854892975</v>
      </c>
      <c r="J7" s="13">
        <f t="shared" si="3"/>
        <v>20781.507443260376</v>
      </c>
      <c r="K7" s="13">
        <f t="shared" si="3"/>
        <v>12894.593429743674</v>
      </c>
      <c r="L7" s="13">
        <f t="shared" si="3"/>
        <v>14187.032003276356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11756.1254448</v>
      </c>
      <c r="D10" s="10">
        <v>9340.12974773</v>
      </c>
      <c r="E10" s="10">
        <v>7189.05637436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4" ref="C11:L11">SUM(C13:C14)</f>
        <v>23704.355</v>
      </c>
      <c r="D11" s="13">
        <f t="shared" si="4"/>
        <v>20139.559999999998</v>
      </c>
      <c r="E11" s="13">
        <f t="shared" si="4"/>
        <v>30693.86</v>
      </c>
      <c r="F11" s="13">
        <f t="shared" si="4"/>
        <v>20878.87</v>
      </c>
      <c r="G11" s="13">
        <f t="shared" si="4"/>
        <v>21034.72</v>
      </c>
      <c r="H11" s="13">
        <f t="shared" si="4"/>
        <v>23974.32</v>
      </c>
      <c r="I11" s="13">
        <f t="shared" si="4"/>
        <v>23653.68</v>
      </c>
      <c r="J11" s="13">
        <f t="shared" si="4"/>
        <v>20859.6</v>
      </c>
      <c r="K11" s="13">
        <f t="shared" si="4"/>
        <v>31597.25</v>
      </c>
      <c r="L11" s="13">
        <f t="shared" si="4"/>
        <v>22510.77</v>
      </c>
      <c r="M11" s="25">
        <f>SUM(B11:L11)</f>
        <v>248705.645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v>15658.215</v>
      </c>
      <c r="D13" s="10">
        <v>11868.93</v>
      </c>
      <c r="E13" s="10">
        <v>22729.14</v>
      </c>
      <c r="F13" s="10">
        <v>13512.51</v>
      </c>
      <c r="G13" s="10">
        <v>13994.79</v>
      </c>
      <c r="H13" s="10">
        <v>17361.94</v>
      </c>
      <c r="I13" s="10">
        <v>17390.79</v>
      </c>
      <c r="J13" s="10">
        <v>15052.16</v>
      </c>
      <c r="K13" s="10">
        <v>26135.99</v>
      </c>
      <c r="L13" s="10">
        <v>17814.21</v>
      </c>
      <c r="M13" s="25">
        <f>SUM(B13:L13)</f>
        <v>173911.57499999998</v>
      </c>
    </row>
    <row r="14" spans="1:13" ht="15.75" thickBot="1">
      <c r="A14" s="9" t="s">
        <v>7</v>
      </c>
      <c r="B14" s="10">
        <v>7265.76</v>
      </c>
      <c r="C14" s="10">
        <v>8046.14</v>
      </c>
      <c r="D14" s="10">
        <v>8270.63</v>
      </c>
      <c r="E14" s="10">
        <v>7964.72</v>
      </c>
      <c r="F14" s="10">
        <v>7366.36</v>
      </c>
      <c r="G14" s="10">
        <v>7039.93</v>
      </c>
      <c r="H14" s="10">
        <v>6612.38</v>
      </c>
      <c r="I14" s="10">
        <v>6262.89</v>
      </c>
      <c r="J14" s="10">
        <v>5807.44</v>
      </c>
      <c r="K14" s="10">
        <v>5461.26</v>
      </c>
      <c r="L14" s="10">
        <v>4696.56</v>
      </c>
      <c r="M14" s="25">
        <f>SUM(B14:L14)</f>
        <v>74794.06999999999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5" ref="B16:J16">B4/B15</f>
        <v>14645.656608599216</v>
      </c>
      <c r="C16" s="21">
        <f>C4/C15</f>
        <v>19762.04584010255</v>
      </c>
      <c r="D16" s="21">
        <f t="shared" si="5"/>
        <v>19023.465384125742</v>
      </c>
      <c r="E16" s="21">
        <f t="shared" si="5"/>
        <v>15739.24669917346</v>
      </c>
      <c r="F16" s="21">
        <f t="shared" si="5"/>
        <v>11030.497681142451</v>
      </c>
      <c r="G16" s="21">
        <f t="shared" si="5"/>
        <v>11171.90796086485</v>
      </c>
      <c r="H16" s="21">
        <f t="shared" si="5"/>
        <v>9548.765758875803</v>
      </c>
      <c r="I16" s="21">
        <f t="shared" si="5"/>
        <v>8030.1054298037</v>
      </c>
      <c r="J16" s="21">
        <f t="shared" si="5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96732.54000000001</v>
      </c>
      <c r="D4" s="8">
        <f t="shared" si="0"/>
        <v>96100.04999999999</v>
      </c>
      <c r="E4" s="8">
        <f t="shared" si="0"/>
        <v>79992.09</v>
      </c>
      <c r="F4" s="8">
        <f t="shared" si="0"/>
        <v>56510.92999999999</v>
      </c>
      <c r="G4" s="8">
        <f t="shared" si="0"/>
        <v>56863.549999999996</v>
      </c>
      <c r="H4" s="8">
        <f t="shared" si="0"/>
        <v>48303.58</v>
      </c>
      <c r="I4" s="8">
        <f t="shared" si="0"/>
        <v>41207.55</v>
      </c>
      <c r="J4" s="8">
        <f t="shared" si="0"/>
        <v>37663.55</v>
      </c>
      <c r="K4" s="8">
        <f>K5+K6</f>
        <v>44027.11</v>
      </c>
      <c r="L4" s="8">
        <f t="shared" si="0"/>
        <v>36724.58</v>
      </c>
      <c r="M4" s="25">
        <f>SUM(B4:L4)</f>
        <v>666182.1599999999</v>
      </c>
      <c r="P4" s="25"/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77140.75</v>
      </c>
      <c r="D5" s="10">
        <f t="shared" si="1"/>
        <v>78501.65</v>
      </c>
      <c r="E5" s="10">
        <f t="shared" si="1"/>
        <v>64918.78</v>
      </c>
      <c r="F5" s="10">
        <f t="shared" si="1"/>
        <v>43780.95</v>
      </c>
      <c r="G5" s="10">
        <f t="shared" si="1"/>
        <v>45574.52</v>
      </c>
      <c r="H5" s="10">
        <f t="shared" si="1"/>
        <v>38379.75</v>
      </c>
      <c r="I5" s="10">
        <f t="shared" si="1"/>
        <v>32458.02</v>
      </c>
      <c r="J5" s="10">
        <f t="shared" si="1"/>
        <v>29847.57</v>
      </c>
      <c r="K5" s="10">
        <f>ROUND(K9+K13,2)</f>
        <v>37286.61</v>
      </c>
      <c r="L5" s="10">
        <f t="shared" si="1"/>
        <v>31198.88</v>
      </c>
      <c r="M5" s="25">
        <f aca="true" t="shared" si="2" ref="M5:M14">SUM(B5:L5)</f>
        <v>533681.5700000001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19591.79</v>
      </c>
      <c r="D6" s="10">
        <f t="shared" si="1"/>
        <v>17598.4</v>
      </c>
      <c r="E6" s="10">
        <f t="shared" si="1"/>
        <v>15073.31</v>
      </c>
      <c r="F6" s="10">
        <f t="shared" si="1"/>
        <v>12729.98</v>
      </c>
      <c r="G6" s="10">
        <f t="shared" si="1"/>
        <v>11289.03</v>
      </c>
      <c r="H6" s="10">
        <f t="shared" si="1"/>
        <v>9923.83</v>
      </c>
      <c r="I6" s="10">
        <f t="shared" si="1"/>
        <v>8749.53</v>
      </c>
      <c r="J6" s="10">
        <f t="shared" si="1"/>
        <v>7815.98</v>
      </c>
      <c r="K6" s="10">
        <f>ROUND(K10+K14,2)</f>
        <v>6740.5</v>
      </c>
      <c r="L6" s="10">
        <f t="shared" si="1"/>
        <v>5525.7</v>
      </c>
      <c r="M6" s="25">
        <f t="shared" si="2"/>
        <v>132500.59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74327.15742970785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v>52201.19335174814</v>
      </c>
      <c r="C9" s="10">
        <v>62761.99198490785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</v>
      </c>
    </row>
    <row r="10" spans="1:13" ht="19.5" customHeight="1" thickBot="1">
      <c r="A10" s="9" t="s">
        <v>20</v>
      </c>
      <c r="B10" s="10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22405.38</v>
      </c>
      <c r="D11" s="13">
        <f t="shared" si="4"/>
        <v>20137.68</v>
      </c>
      <c r="E11" s="13">
        <f t="shared" si="4"/>
        <v>30689.19</v>
      </c>
      <c r="F11" s="13">
        <f t="shared" si="4"/>
        <v>20866.89</v>
      </c>
      <c r="G11" s="13">
        <f t="shared" si="4"/>
        <v>21022.79</v>
      </c>
      <c r="H11" s="13">
        <f t="shared" si="4"/>
        <v>23973.02</v>
      </c>
      <c r="I11" s="13">
        <f t="shared" si="4"/>
        <v>23641.37</v>
      </c>
      <c r="J11" s="13">
        <f t="shared" si="4"/>
        <v>20847.2</v>
      </c>
      <c r="K11" s="13">
        <f>SUM(K13,K14)</f>
        <v>31584.89</v>
      </c>
      <c r="L11" s="13">
        <f t="shared" si="4"/>
        <v>22508.59</v>
      </c>
      <c r="M11" s="25">
        <f t="shared" si="2"/>
        <v>247335.66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f>'eng publ- JAN'!C13</f>
        <v>14378.76</v>
      </c>
      <c r="D13" s="10">
        <f>'eng publ- JAN'!D13</f>
        <v>11879.41</v>
      </c>
      <c r="E13" s="10">
        <f>'eng publ- JAN'!E13</f>
        <v>22736.44</v>
      </c>
      <c r="F13" s="10">
        <f>'eng publ- JAN'!F13</f>
        <v>13512.85</v>
      </c>
      <c r="G13" s="10">
        <f>'eng publ- JAN'!G13</f>
        <v>13995.13</v>
      </c>
      <c r="H13" s="10">
        <f>'eng publ- JAN'!H13</f>
        <v>17373.09</v>
      </c>
      <c r="I13" s="10">
        <f>'eng publ- JAN'!I13</f>
        <v>17391.09</v>
      </c>
      <c r="J13" s="10">
        <f>'eng publ- JAN'!J13</f>
        <v>15052.41</v>
      </c>
      <c r="K13" s="10">
        <f>'eng publ- JAN'!K13</f>
        <v>26136.25</v>
      </c>
      <c r="L13" s="10">
        <f>'eng publ- JAN'!L13</f>
        <v>17824.81</v>
      </c>
      <c r="M13" s="25">
        <f>SUM(B13:L13)</f>
        <v>172673.13999999998</v>
      </c>
    </row>
    <row r="14" spans="1:13" ht="15.75" thickBot="1">
      <c r="A14" s="9" t="s">
        <v>20</v>
      </c>
      <c r="B14" s="10">
        <v>7265.76</v>
      </c>
      <c r="C14" s="10">
        <f>'eng publ- JAN'!C14</f>
        <v>8026.62</v>
      </c>
      <c r="D14" s="10">
        <f>'eng publ- JAN'!D14</f>
        <v>8258.27</v>
      </c>
      <c r="E14" s="10">
        <f>'eng publ- JAN'!E14</f>
        <v>7952.75</v>
      </c>
      <c r="F14" s="10">
        <f>'eng publ- JAN'!F14</f>
        <v>7354.04</v>
      </c>
      <c r="G14" s="10">
        <f>'eng publ- JAN'!G14</f>
        <v>7027.66</v>
      </c>
      <c r="H14" s="10">
        <f>'eng publ- JAN'!H14</f>
        <v>6599.93</v>
      </c>
      <c r="I14" s="10">
        <f>'eng publ- JAN'!I14</f>
        <v>6250.28</v>
      </c>
      <c r="J14" s="10">
        <f>'eng publ- JAN'!J14</f>
        <v>5794.79</v>
      </c>
      <c r="K14" s="10">
        <f>'eng publ- JAN'!K14</f>
        <v>5448.64</v>
      </c>
      <c r="L14" s="10">
        <f>'eng publ- JAN'!L14</f>
        <v>4683.78</v>
      </c>
      <c r="M14" s="25">
        <f t="shared" si="2"/>
        <v>74662.52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5" ref="B16:J16">B4/B15</f>
        <v>14645.656504065042</v>
      </c>
      <c r="C16" s="21">
        <f>C4/C15</f>
        <v>19424.204819277107</v>
      </c>
      <c r="D16" s="21">
        <f t="shared" si="5"/>
        <v>19105.377733598405</v>
      </c>
      <c r="E16" s="21">
        <f t="shared" si="5"/>
        <v>15746.474409448818</v>
      </c>
      <c r="F16" s="21">
        <f t="shared" si="5"/>
        <v>11015.775828460039</v>
      </c>
      <c r="G16" s="21">
        <f t="shared" si="5"/>
        <v>11084.512670565302</v>
      </c>
      <c r="H16" s="21">
        <f t="shared" si="5"/>
        <v>9415.902534113062</v>
      </c>
      <c r="I16" s="21">
        <f t="shared" si="5"/>
        <v>8032.660818713451</v>
      </c>
      <c r="J16" s="21">
        <f t="shared" si="5"/>
        <v>7341.822612085771</v>
      </c>
      <c r="K16" s="21">
        <f>K4/K15</f>
        <v>8582.282651072124</v>
      </c>
      <c r="L16" s="21">
        <f>L4/L15</f>
        <v>7158.787524366472</v>
      </c>
      <c r="M16" s="25">
        <f>SUM(B16:L16)</f>
        <v>131553.45810576557</v>
      </c>
    </row>
    <row r="17" spans="1:13" ht="15.75">
      <c r="A17" s="107" t="s">
        <v>28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37"/>
      <c r="M17" s="25"/>
    </row>
    <row r="18" spans="1:4" ht="17.25" customHeight="1">
      <c r="A18" s="41" t="s">
        <v>32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115" zoomScaleNormal="80" zoomScaleSheetLayoutView="115" zoomScalePageLayoutView="0" workbookViewId="0" topLeftCell="A1">
      <selection activeCell="A25" sqref="A25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'ropubl-DECE'!B4</f>
        <v>72056.63</v>
      </c>
      <c r="C4" s="8">
        <f aca="true" t="shared" si="0" ref="C4:L4">C5+C6</f>
        <v>97116.02</v>
      </c>
      <c r="D4" s="8">
        <f t="shared" si="0"/>
        <v>95686.15</v>
      </c>
      <c r="E4" s="8">
        <f t="shared" si="0"/>
        <v>79950.71</v>
      </c>
      <c r="F4" s="8">
        <f t="shared" si="0"/>
        <v>56574.47</v>
      </c>
      <c r="G4" s="8">
        <f t="shared" si="0"/>
        <v>57299.96</v>
      </c>
      <c r="H4" s="8">
        <f t="shared" si="0"/>
        <v>48983.87</v>
      </c>
      <c r="I4" s="8">
        <f t="shared" si="0"/>
        <v>41182.13</v>
      </c>
      <c r="J4" s="8">
        <f t="shared" si="0"/>
        <v>41628.71000000001</v>
      </c>
      <c r="K4" s="8">
        <f t="shared" si="0"/>
        <v>44479.48</v>
      </c>
      <c r="L4" s="8">
        <f t="shared" si="0"/>
        <v>36695.619999999995</v>
      </c>
      <c r="M4" s="35">
        <f>SUM(B4:L4)</f>
        <v>671653.75</v>
      </c>
      <c r="N4" s="25"/>
    </row>
    <row r="5" spans="1:14" ht="17.25" customHeight="1" thickBot="1">
      <c r="A5" s="9" t="s">
        <v>2</v>
      </c>
      <c r="B5" s="10">
        <f>'ropubl-DECE'!B5</f>
        <v>54594.09</v>
      </c>
      <c r="C5" s="10">
        <f aca="true" t="shared" si="1" ref="C5:L5">ROUND(C9+C13,2)</f>
        <v>77333.27</v>
      </c>
      <c r="D5" s="10">
        <f t="shared" si="1"/>
        <v>78087.75</v>
      </c>
      <c r="E5" s="10">
        <f t="shared" si="1"/>
        <v>64808.9</v>
      </c>
      <c r="F5" s="10">
        <f t="shared" si="1"/>
        <v>43775.57</v>
      </c>
      <c r="G5" s="10">
        <f t="shared" si="1"/>
        <v>45947.53</v>
      </c>
      <c r="H5" s="10">
        <f t="shared" si="1"/>
        <v>38995.58</v>
      </c>
      <c r="I5" s="10">
        <f t="shared" si="1"/>
        <v>32368.1</v>
      </c>
      <c r="J5" s="10">
        <f t="shared" si="1"/>
        <v>33748.23</v>
      </c>
      <c r="K5" s="10">
        <f t="shared" si="1"/>
        <v>37727.16</v>
      </c>
      <c r="L5" s="10">
        <f t="shared" si="1"/>
        <v>31169.92</v>
      </c>
      <c r="M5" s="25">
        <f>SUM(B5:L5)</f>
        <v>538556.1</v>
      </c>
      <c r="N5" s="25"/>
    </row>
    <row r="6" spans="1:14" ht="15.75" thickBot="1">
      <c r="A6" s="9" t="s">
        <v>3</v>
      </c>
      <c r="B6" s="10">
        <f>'ropubl-DECE'!B6</f>
        <v>17462.54</v>
      </c>
      <c r="C6" s="10">
        <f aca="true" t="shared" si="2" ref="C6:L6">ROUND(C10+C14,2)</f>
        <v>19782.75</v>
      </c>
      <c r="D6" s="10">
        <f t="shared" si="2"/>
        <v>17598.4</v>
      </c>
      <c r="E6" s="10">
        <f t="shared" si="2"/>
        <v>15141.81</v>
      </c>
      <c r="F6" s="10">
        <f t="shared" si="2"/>
        <v>12798.9</v>
      </c>
      <c r="G6" s="10">
        <f t="shared" si="2"/>
        <v>11352.43</v>
      </c>
      <c r="H6" s="10">
        <f t="shared" si="2"/>
        <v>9988.29</v>
      </c>
      <c r="I6" s="10">
        <f t="shared" si="2"/>
        <v>8814.03</v>
      </c>
      <c r="J6" s="10">
        <f t="shared" si="2"/>
        <v>7880.48</v>
      </c>
      <c r="K6" s="10">
        <f t="shared" si="2"/>
        <v>6752.32</v>
      </c>
      <c r="L6" s="10">
        <f t="shared" si="2"/>
        <v>5525.7</v>
      </c>
      <c r="M6" s="25">
        <f>SUM(B6:L6)</f>
        <v>133097.65</v>
      </c>
      <c r="N6" s="25"/>
    </row>
    <row r="7" spans="1:12" s="1" customFormat="1" ht="40.5" customHeight="1" thickBot="1">
      <c r="A7" s="12" t="s">
        <v>4</v>
      </c>
      <c r="B7" s="13">
        <f>'ropubl-DECE'!B7</f>
        <v>62397.97051430814</v>
      </c>
      <c r="C7" s="13">
        <f>'ropubl-DECE'!C7</f>
        <v>74327.1574297079</v>
      </c>
      <c r="D7" s="13">
        <f>'ropubl-DECE'!D7</f>
        <v>75962.3718553996</v>
      </c>
      <c r="E7" s="13">
        <f>'ropubl-DECE'!E7</f>
        <v>49302.90015270832</v>
      </c>
      <c r="F7" s="13">
        <f>'ropubl-DECE'!F7</f>
        <v>35644.034134787915</v>
      </c>
      <c r="G7" s="13">
        <f>'ropubl-DECE'!G7</f>
        <v>35840.75292599382</v>
      </c>
      <c r="H7" s="13">
        <f>'ropubl-DECE'!H7</f>
        <v>24330.561633340018</v>
      </c>
      <c r="I7" s="13">
        <f>'ropubl-DECE'!I7</f>
        <v>17566.180030110118</v>
      </c>
      <c r="J7" s="13">
        <f>'ropubl-DECE'!J7</f>
        <v>16816.346761777517</v>
      </c>
      <c r="K7" s="13">
        <f>'ropubl-DECE'!K7</f>
        <v>12442.219673880818</v>
      </c>
      <c r="L7" s="13">
        <f>'ropubl-DECE'!L7</f>
        <v>14215.9866966535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7.25" customHeight="1" thickBot="1">
      <c r="A9" s="9" t="s">
        <v>6</v>
      </c>
      <c r="B9" s="10">
        <f>'ropubl-DECE'!B9</f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</row>
    <row r="10" spans="1:12" ht="19.5" customHeight="1" thickBot="1">
      <c r="A10" s="9" t="s">
        <v>7</v>
      </c>
      <c r="B10" s="10">
        <f>'ropubl-DECE'!B10</f>
        <v>10196.777162560002</v>
      </c>
      <c r="C10" s="10">
        <v>11756.1254448</v>
      </c>
      <c r="D10" s="10">
        <v>9340.12974773</v>
      </c>
      <c r="E10" s="10">
        <v>7189.0563743600005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22405.38</v>
      </c>
      <c r="D11" s="13">
        <f t="shared" si="3"/>
        <v>20137.68</v>
      </c>
      <c r="E11" s="13">
        <f t="shared" si="3"/>
        <v>30689.19</v>
      </c>
      <c r="F11" s="13">
        <f t="shared" si="3"/>
        <v>20866.89</v>
      </c>
      <c r="G11" s="13">
        <f t="shared" si="3"/>
        <v>21022.79</v>
      </c>
      <c r="H11" s="13">
        <f t="shared" si="3"/>
        <v>23973.02</v>
      </c>
      <c r="I11" s="13">
        <f t="shared" si="3"/>
        <v>23641.37</v>
      </c>
      <c r="J11" s="13">
        <f t="shared" si="3"/>
        <v>20847.2</v>
      </c>
      <c r="K11" s="13">
        <f t="shared" si="3"/>
        <v>31584.89</v>
      </c>
      <c r="L11" s="13">
        <f t="shared" si="3"/>
        <v>22508.59</v>
      </c>
      <c r="M11" s="25">
        <f>SUM(B11:L11)</f>
        <v>247335.66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f>'ropubl-DECE'!B13</f>
        <v>2392.8999999999996</v>
      </c>
      <c r="C13" s="10">
        <v>14378.76</v>
      </c>
      <c r="D13" s="10">
        <v>11879.41</v>
      </c>
      <c r="E13" s="10">
        <v>22736.44</v>
      </c>
      <c r="F13" s="10">
        <v>13512.85</v>
      </c>
      <c r="G13" s="10">
        <v>13995.13</v>
      </c>
      <c r="H13" s="10">
        <v>17373.09</v>
      </c>
      <c r="I13" s="10">
        <v>17391.09</v>
      </c>
      <c r="J13" s="10">
        <v>15052.41</v>
      </c>
      <c r="K13" s="10">
        <v>26136.25</v>
      </c>
      <c r="L13" s="10">
        <v>17824.81</v>
      </c>
      <c r="M13" s="25">
        <f>SUM(B13:L13)</f>
        <v>172673.13999999998</v>
      </c>
    </row>
    <row r="14" spans="1:13" ht="15.75" thickBot="1">
      <c r="A14" s="9" t="s">
        <v>7</v>
      </c>
      <c r="B14" s="10">
        <f>'ropubl-DECE'!B14</f>
        <v>7265.76</v>
      </c>
      <c r="C14" s="10">
        <v>8026.62</v>
      </c>
      <c r="D14" s="10">
        <v>8258.27</v>
      </c>
      <c r="E14" s="10">
        <v>7952.75</v>
      </c>
      <c r="F14" s="10">
        <v>7354.04</v>
      </c>
      <c r="G14" s="10">
        <v>7027.66</v>
      </c>
      <c r="H14" s="10">
        <v>6599.93</v>
      </c>
      <c r="I14" s="10">
        <v>6250.28</v>
      </c>
      <c r="J14" s="10">
        <v>5794.79</v>
      </c>
      <c r="K14" s="10">
        <v>5448.64</v>
      </c>
      <c r="L14" s="10">
        <v>4683.78</v>
      </c>
      <c r="M14" s="25">
        <f>SUM(B14:L14)</f>
        <v>74662.52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2" ht="16.5" thickBot="1">
      <c r="A16" s="31" t="s">
        <v>30</v>
      </c>
      <c r="B16" s="21">
        <f>'ropubl-JAN '!B16</f>
        <v>14645.656504065042</v>
      </c>
      <c r="C16" s="21">
        <f>'ropubl-JAN '!C16</f>
        <v>19424.204819277107</v>
      </c>
      <c r="D16" s="21">
        <f>'ropubl-JAN '!D16</f>
        <v>19105.377733598405</v>
      </c>
      <c r="E16" s="21">
        <f>'ropubl-JAN '!E16</f>
        <v>15746.474409448818</v>
      </c>
      <c r="F16" s="21">
        <f>'ropubl-JAN '!F16</f>
        <v>11015.775828460039</v>
      </c>
      <c r="G16" s="21">
        <f>'ropubl-JAN '!G16</f>
        <v>11084.512670565302</v>
      </c>
      <c r="H16" s="21">
        <f>'ropubl-JAN '!H16</f>
        <v>9415.902534113062</v>
      </c>
      <c r="I16" s="21">
        <f>'ropubl-JAN '!I16</f>
        <v>8032.660818713451</v>
      </c>
      <c r="J16" s="21">
        <f>'ropubl-JAN '!J16</f>
        <v>7341.822612085771</v>
      </c>
      <c r="K16" s="21">
        <f>'ropubl-JAN '!K16</f>
        <v>8582.282651072124</v>
      </c>
      <c r="L16" s="21">
        <f>'ropubl-JAN '!L16</f>
        <v>7158.787524366472</v>
      </c>
    </row>
    <row r="17" spans="1:12" ht="17.25" customHeight="1">
      <c r="A17" s="38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39" t="s">
        <v>33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39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RALUCA-MELANIA COMĂNICI</cp:lastModifiedBy>
  <cp:lastPrinted>2022-12-14T08:07:38Z</cp:lastPrinted>
  <dcterms:created xsi:type="dcterms:W3CDTF">2016-03-30T10:34:17Z</dcterms:created>
  <dcterms:modified xsi:type="dcterms:W3CDTF">2022-12-14T08:07:39Z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