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2 lunar ro " sheetId="2" r:id="rId2"/>
  </sheets>
  <definedNames>
    <definedName name="_xlnm.Print_Area" localSheetId="1">'sdp 2022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<sst xmlns="http://schemas.openxmlformats.org/spreadsheetml/2006/main" count="109" uniqueCount="93">
  <si>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</si>
  <si>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</si>
  <si>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</si>
  <si>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</si>
  <si>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</si>
  <si>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</si>
  <si>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</si>
  <si>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</si>
  <si>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</si>
  <si>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</si>
  <si>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</si>
  <si>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</si>
  <si>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</si>
  <si>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</si>
  <si>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</si>
  <si>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</si>
  <si>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</si>
  <si>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</si>
  <si>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</si>
  <si>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</si>
  <si>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</si>
  <si>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</si>
  <si>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</si>
  <si>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</si>
  <si>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</si>
  <si>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</si>
  <si>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</si>
  <si>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</si>
  <si>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</si>
  <si>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</si>
  <si>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</si>
  <si>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</si>
  <si>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</si>
  <si>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</si>
  <si>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</si>
  <si>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</si>
  <si>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</si>
  <si>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</si>
  <si>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</si>
  <si>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</si>
  <si>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</si>
  <si>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</si>
  <si>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</si>
  <si>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</si>
  <si>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</si>
  <si>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</si>
  <si>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</si>
  <si>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</si>
  <si>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</si>
  <si>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</si>
  <si>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</si>
  <si>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</si>
  <si>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</si>
  <si>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</si>
  <si>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</si>
  <si>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</si>
  <si>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</si>
  <si>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</si>
  <si>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</si>
  <si>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</si>
  <si>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</si>
  <si>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</si>
  <si>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</si>
  <si>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</si>
  <si>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</si>
  <si>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</si>
  <si>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</si>
  <si>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</si>
  <si>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</si>
  <si>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</si>
  <si>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</si>
  <si>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</si>
  <si>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</si>
  <si>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</si>
  <si>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</si>
  <si>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</si>
  <si>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</si>
  <si>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</si>
  <si>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</si>
  <si>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</si>
  <si>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</si>
  <si>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</si>
  <si>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</si>
  <si>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</si>
  <si>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</si>
  <si>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 xml:space="preserve">  - dobânzi și comisioane</t>
  </si>
  <si>
    <t xml:space="preserve">   - dobânzi și comisioane</t>
  </si>
  <si>
    <t>**)  curs de schimb valutar mediu Ron/Eur  pentru anul 2021, conform CNSP Prognoza  noiembrie 2021</t>
  </si>
  <si>
    <t xml:space="preserve">Serviciul datoriei publice guvernamentale *)                 </t>
  </si>
  <si>
    <t>mil. Lei</t>
  </si>
  <si>
    <t>**) proiecție pe baza datoriei contractate la 31.01.2022</t>
  </si>
  <si>
    <t>Total  2022</t>
  </si>
  <si>
    <r>
      <t xml:space="preserve"> *)  conform datelor transmise de BNR cu privire la tranzacții </t>
    </r>
    <r>
      <rPr>
        <b/>
        <i/>
        <sz val="12"/>
        <rFont val="Arial"/>
        <family val="2"/>
      </rPr>
      <t xml:space="preserve">după rezidența creditorului </t>
    </r>
    <r>
      <rPr>
        <i/>
        <sz val="12"/>
        <rFont val="Arial"/>
        <family val="2"/>
      </rPr>
      <t xml:space="preserve"> pentru ianuarie 2022</t>
    </r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</si>
</sst>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0" fontId="7" fillId="0" borderId="14" xfId="0" applyNumberFormat="1" applyFont="1" applyFill="1" applyBorder="1" applyAlignment="1">
      <alignment horizontal="left" vertical="center" wrapText="1"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178" fontId="4" fillId="0" borderId="15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0" fontId="61" fillId="0" borderId="0" xfId="0" applyFont="1" applyAlignment="1">
      <alignment/>
    </xf>
    <xf numFmtId="0" fontId="7" fillId="0" borderId="16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8" fillId="0" borderId="17" xfId="0" applyNumberFormat="1" applyFont="1" applyFill="1" applyBorder="1" applyAlignment="1">
      <alignment vertical="top" wrapText="1"/>
    </xf>
    <xf numFmtId="0" fontId="11" fillId="0" borderId="17" xfId="0" applyNumberFormat="1" applyFont="1" applyBorder="1" applyAlignment="1">
      <alignment horizontal="left" vertical="top" wrapText="1"/>
    </xf>
    <xf numFmtId="4" fontId="7" fillId="0" borderId="18" xfId="0" applyNumberFormat="1" applyFont="1" applyBorder="1" applyAlignment="1">
      <alignment/>
    </xf>
    <xf numFmtId="4" fontId="11" fillId="0" borderId="18" xfId="0" applyNumberFormat="1" applyFont="1" applyBorder="1" applyAlignment="1">
      <alignment/>
    </xf>
    <xf numFmtId="0" fontId="11" fillId="0" borderId="19" xfId="0" applyNumberFormat="1" applyFont="1" applyBorder="1" applyAlignment="1">
      <alignment horizontal="left" vertical="top" wrapText="1"/>
    </xf>
    <xf numFmtId="4" fontId="7" fillId="0" borderId="20" xfId="0" applyNumberFormat="1" applyFont="1" applyBorder="1" applyAlignment="1">
      <alignment/>
    </xf>
    <xf numFmtId="0" fontId="8" fillId="0" borderId="16" xfId="0" applyNumberFormat="1" applyFont="1" applyFill="1" applyBorder="1" applyAlignment="1">
      <alignment vertical="top" wrapText="1"/>
    </xf>
    <xf numFmtId="4" fontId="7" fillId="0" borderId="21" xfId="0" applyNumberFormat="1" applyFont="1" applyBorder="1" applyAlignment="1">
      <alignment/>
    </xf>
    <xf numFmtId="4" fontId="11" fillId="0" borderId="21" xfId="0" applyNumberFormat="1" applyFont="1" applyBorder="1" applyAlignment="1">
      <alignment/>
    </xf>
    <xf numFmtId="4" fontId="11" fillId="0" borderId="22" xfId="0" applyNumberFormat="1" applyFont="1" applyBorder="1" applyAlignment="1">
      <alignment/>
    </xf>
    <xf numFmtId="0" fontId="11" fillId="0" borderId="17" xfId="0" applyNumberFormat="1" applyFont="1" applyFill="1" applyBorder="1" applyAlignment="1">
      <alignment horizontal="left" vertical="top" wrapText="1"/>
    </xf>
    <xf numFmtId="4" fontId="11" fillId="0" borderId="23" xfId="0" applyNumberFormat="1" applyFont="1" applyBorder="1" applyAlignment="1">
      <alignment/>
    </xf>
    <xf numFmtId="0" fontId="11" fillId="0" borderId="19" xfId="0" applyNumberFormat="1" applyFont="1" applyFill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left" vertical="top" wrapText="1"/>
    </xf>
    <xf numFmtId="4" fontId="7" fillId="0" borderId="25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2" fillId="0" borderId="21" xfId="0" applyNumberFormat="1" applyFont="1" applyFill="1" applyBorder="1" applyAlignment="1">
      <alignment vertical="center"/>
    </xf>
    <xf numFmtId="4" fontId="11" fillId="0" borderId="25" xfId="0" applyNumberFormat="1" applyFont="1" applyBorder="1" applyAlignment="1">
      <alignment/>
    </xf>
    <xf numFmtId="4" fontId="11" fillId="0" borderId="26" xfId="0" applyNumberFormat="1" applyFont="1" applyBorder="1" applyAlignment="1">
      <alignment/>
    </xf>
    <xf numFmtId="0" fontId="6" fillId="35" borderId="27" xfId="0" applyNumberFormat="1" applyFont="1" applyFill="1" applyBorder="1" applyAlignment="1">
      <alignment horizontal="center" vertical="center" wrapText="1"/>
    </xf>
    <xf numFmtId="0" fontId="6" fillId="35" borderId="28" xfId="0" applyNumberFormat="1" applyFont="1" applyFill="1" applyBorder="1" applyAlignment="1">
      <alignment horizontal="center" vertical="center" wrapText="1"/>
    </xf>
    <xf numFmtId="186" fontId="6" fillId="35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left" vertical="top" wrapText="1"/>
    </xf>
    <xf numFmtId="178" fontId="6" fillId="0" borderId="30" xfId="0" applyNumberFormat="1" applyFont="1" applyBorder="1" applyAlignment="1">
      <alignment/>
    </xf>
    <xf numFmtId="178" fontId="6" fillId="0" borderId="31" xfId="0" applyNumberFormat="1" applyFont="1" applyFill="1" applyBorder="1" applyAlignment="1">
      <alignment/>
    </xf>
    <xf numFmtId="178" fontId="6" fillId="0" borderId="31" xfId="0" applyNumberFormat="1" applyFont="1" applyBorder="1" applyAlignment="1">
      <alignment/>
    </xf>
    <xf numFmtId="0" fontId="6" fillId="33" borderId="32" xfId="0" applyNumberFormat="1" applyFont="1" applyFill="1" applyBorder="1" applyAlignment="1">
      <alignment horizontal="right" vertical="center" wrapText="1"/>
    </xf>
    <xf numFmtId="0" fontId="8" fillId="0" borderId="33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34" xfId="0" applyNumberFormat="1" applyFont="1" applyBorder="1" applyAlignment="1">
      <alignment horizontal="left" vertical="top" wrapText="1"/>
    </xf>
    <xf numFmtId="0" fontId="4" fillId="33" borderId="34" xfId="0" applyNumberFormat="1" applyFont="1" applyFill="1" applyBorder="1" applyAlignment="1">
      <alignment horizontal="left" vertical="top" wrapText="1"/>
    </xf>
    <xf numFmtId="0" fontId="4" fillId="0" borderId="33" xfId="0" applyNumberFormat="1" applyFont="1" applyBorder="1" applyAlignment="1">
      <alignment horizontal="left" vertical="top" wrapText="1"/>
    </xf>
    <xf numFmtId="0" fontId="4" fillId="0" borderId="35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36" xfId="0" applyNumberFormat="1" applyFont="1" applyFill="1" applyBorder="1" applyAlignment="1">
      <alignment horizontal="left" vertical="center" wrapText="1"/>
    </xf>
    <xf numFmtId="178" fontId="6" fillId="0" borderId="37" xfId="0" applyNumberFormat="1" applyFont="1" applyBorder="1" applyAlignment="1">
      <alignment horizontal="center" vertical="center"/>
    </xf>
    <xf numFmtId="178" fontId="6" fillId="0" borderId="28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left" vertical="center" wrapText="1"/>
    </xf>
    <xf numFmtId="178" fontId="9" fillId="0" borderId="28" xfId="0" applyNumberFormat="1" applyFont="1" applyBorder="1" applyAlignment="1">
      <alignment horizontal="center" vertical="center"/>
    </xf>
    <xf numFmtId="178" fontId="9" fillId="0" borderId="28" xfId="0" applyNumberFormat="1" applyFont="1" applyFill="1" applyBorder="1" applyAlignment="1">
      <alignment horizontal="center" vertical="center"/>
    </xf>
    <xf numFmtId="178" fontId="62" fillId="0" borderId="12" xfId="0" applyNumberFormat="1" applyFont="1" applyFill="1" applyBorder="1" applyAlignment="1">
      <alignment/>
    </xf>
    <xf numFmtId="0" fontId="11" fillId="0" borderId="33" xfId="0" applyNumberFormat="1" applyFont="1" applyFill="1" applyBorder="1" applyAlignment="1">
      <alignment horizontal="left" vertical="top" wrapText="1"/>
    </xf>
    <xf numFmtId="0" fontId="9" fillId="33" borderId="27" xfId="0" applyNumberFormat="1" applyFont="1" applyFill="1" applyBorder="1" applyAlignment="1">
      <alignment horizontal="left" vertical="top" wrapText="1"/>
    </xf>
    <xf numFmtId="178" fontId="9" fillId="33" borderId="38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29" xfId="0" applyNumberFormat="1" applyFont="1" applyFill="1" applyBorder="1" applyAlignment="1">
      <alignment horizontal="left" vertical="center" wrapText="1"/>
    </xf>
    <xf numFmtId="178" fontId="6" fillId="0" borderId="39" xfId="0" applyNumberFormat="1" applyFont="1" applyBorder="1" applyAlignment="1">
      <alignment/>
    </xf>
    <xf numFmtId="178" fontId="63" fillId="0" borderId="31" xfId="0" applyNumberFormat="1" applyFont="1" applyFill="1" applyBorder="1" applyAlignment="1">
      <alignment/>
    </xf>
    <xf numFmtId="178" fontId="6" fillId="36" borderId="31" xfId="0" applyNumberFormat="1" applyFont="1" applyFill="1" applyBorder="1" applyAlignment="1">
      <alignment/>
    </xf>
    <xf numFmtId="178" fontId="9" fillId="0" borderId="37" xfId="0" applyNumberFormat="1" applyFont="1" applyBorder="1" applyAlignment="1">
      <alignment/>
    </xf>
    <xf numFmtId="178" fontId="10" fillId="0" borderId="28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4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28" xfId="0" applyNumberFormat="1" applyFont="1" applyFill="1" applyBorder="1" applyAlignment="1">
      <alignment horizontal="center" vertical="center" wrapText="1"/>
    </xf>
    <xf numFmtId="186" fontId="6" fillId="35" borderId="38" xfId="0" applyNumberFormat="1" applyFont="1" applyFill="1" applyBorder="1" applyAlignment="1">
      <alignment horizontal="center" vertical="center" wrapText="1"/>
    </xf>
    <xf numFmtId="186" fontId="6" fillId="35" borderId="18" xfId="0" applyNumberFormat="1" applyFont="1" applyFill="1" applyBorder="1" applyAlignment="1">
      <alignment horizontal="center" vertical="center" wrapText="1"/>
    </xf>
    <xf numFmtId="178" fontId="6" fillId="0" borderId="41" xfId="0" applyNumberFormat="1" applyFont="1" applyBorder="1" applyAlignment="1">
      <alignment/>
    </xf>
    <xf numFmtId="178" fontId="6" fillId="0" borderId="42" xfId="0" applyNumberFormat="1" applyFont="1" applyBorder="1" applyAlignment="1">
      <alignment/>
    </xf>
    <xf numFmtId="178" fontId="6" fillId="33" borderId="43" xfId="0" applyNumberFormat="1" applyFont="1" applyFill="1" applyBorder="1" applyAlignment="1">
      <alignment/>
    </xf>
    <xf numFmtId="178" fontId="6" fillId="33" borderId="44" xfId="0" applyNumberFormat="1" applyFont="1" applyFill="1" applyBorder="1" applyAlignment="1">
      <alignment/>
    </xf>
    <xf numFmtId="178" fontId="4" fillId="0" borderId="15" xfId="0" applyNumberFormat="1" applyFont="1" applyBorder="1" applyAlignment="1">
      <alignment/>
    </xf>
    <xf numFmtId="178" fontId="4" fillId="0" borderId="42" xfId="0" applyNumberFormat="1" applyFont="1" applyBorder="1" applyAlignment="1">
      <alignment/>
    </xf>
    <xf numFmtId="178" fontId="4" fillId="33" borderId="15" xfId="0" applyNumberFormat="1" applyFont="1" applyFill="1" applyBorder="1" applyAlignment="1">
      <alignment/>
    </xf>
    <xf numFmtId="178" fontId="4" fillId="33" borderId="42" xfId="0" applyNumberFormat="1" applyFont="1" applyFill="1" applyBorder="1" applyAlignment="1">
      <alignment/>
    </xf>
    <xf numFmtId="178" fontId="4" fillId="0" borderId="45" xfId="0" applyNumberFormat="1" applyFont="1" applyBorder="1" applyAlignment="1">
      <alignment/>
    </xf>
    <xf numFmtId="178" fontId="4" fillId="0" borderId="46" xfId="0" applyNumberFormat="1" applyFont="1" applyBorder="1" applyAlignment="1">
      <alignment/>
    </xf>
    <xf numFmtId="178" fontId="6" fillId="0" borderId="47" xfId="0" applyNumberFormat="1" applyFont="1" applyBorder="1" applyAlignment="1">
      <alignment horizontal="center" vertical="center"/>
    </xf>
    <xf numFmtId="178" fontId="6" fillId="0" borderId="48" xfId="0" applyNumberFormat="1" applyFont="1" applyBorder="1" applyAlignment="1">
      <alignment horizontal="center" vertical="center"/>
    </xf>
    <xf numFmtId="178" fontId="9" fillId="0" borderId="47" xfId="0" applyNumberFormat="1" applyFont="1" applyFill="1" applyBorder="1" applyAlignment="1">
      <alignment horizontal="center" vertical="center"/>
    </xf>
    <xf numFmtId="178" fontId="9" fillId="0" borderId="48" xfId="0" applyNumberFormat="1" applyFont="1" applyFill="1" applyBorder="1" applyAlignment="1">
      <alignment horizontal="center" vertical="center"/>
    </xf>
    <xf numFmtId="178" fontId="4" fillId="0" borderId="42" xfId="0" applyNumberFormat="1" applyFont="1" applyFill="1" applyBorder="1" applyAlignment="1">
      <alignment/>
    </xf>
    <xf numFmtId="178" fontId="62" fillId="0" borderId="15" xfId="0" applyNumberFormat="1" applyFont="1" applyFill="1" applyBorder="1" applyAlignment="1">
      <alignment/>
    </xf>
    <xf numFmtId="178" fontId="62" fillId="0" borderId="42" xfId="0" applyNumberFormat="1" applyFont="1" applyFill="1" applyBorder="1" applyAlignment="1">
      <alignment/>
    </xf>
    <xf numFmtId="178" fontId="9" fillId="33" borderId="47" xfId="0" applyNumberFormat="1" applyFont="1" applyFill="1" applyBorder="1" applyAlignment="1">
      <alignment/>
    </xf>
    <xf numFmtId="178" fontId="9" fillId="33" borderId="48" xfId="0" applyNumberFormat="1" applyFont="1" applyFill="1" applyBorder="1" applyAlignment="1">
      <alignment/>
    </xf>
    <xf numFmtId="178" fontId="6" fillId="0" borderId="49" xfId="0" applyNumberFormat="1" applyFont="1" applyBorder="1" applyAlignment="1">
      <alignment/>
    </xf>
    <xf numFmtId="178" fontId="9" fillId="0" borderId="28" xfId="0" applyNumberFormat="1" applyFont="1" applyBorder="1" applyAlignment="1">
      <alignment/>
    </xf>
    <xf numFmtId="178" fontId="10" fillId="0" borderId="47" xfId="0" applyNumberFormat="1" applyFont="1" applyBorder="1" applyAlignment="1">
      <alignment/>
    </xf>
    <xf numFmtId="178" fontId="10" fillId="0" borderId="48" xfId="0" applyNumberFormat="1" applyFont="1" applyBorder="1" applyAlignment="1">
      <alignment/>
    </xf>
    <xf numFmtId="4" fontId="7" fillId="0" borderId="50" xfId="0" applyNumberFormat="1" applyFont="1" applyBorder="1" applyAlignment="1">
      <alignment horizontal="right" vertical="center"/>
    </xf>
    <xf numFmtId="4" fontId="7" fillId="0" borderId="5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80" fontId="11" fillId="0" borderId="21" xfId="0" applyNumberFormat="1" applyFont="1" applyBorder="1" applyAlignment="1">
      <alignment/>
    </xf>
    <xf numFmtId="180" fontId="11" fillId="0" borderId="35" xfId="0" applyNumberFormat="1" applyFont="1" applyBorder="1" applyAlignment="1">
      <alignment/>
    </xf>
    <xf numFmtId="4" fontId="11" fillId="0" borderId="35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horizontal="left" vertical="center" wrapText="1"/>
    </xf>
    <xf numFmtId="180" fontId="11" fillId="0" borderId="22" xfId="0" applyNumberFormat="1" applyFont="1" applyBorder="1" applyAlignment="1">
      <alignment/>
    </xf>
    <xf numFmtId="0" fontId="0" fillId="0" borderId="51" xfId="0" applyFont="1" applyBorder="1" applyAlignment="1">
      <alignment/>
    </xf>
    <xf numFmtId="0" fontId="0" fillId="0" borderId="0" xfId="0" applyBorder="1" applyAlignment="1">
      <alignment/>
    </xf>
    <xf numFmtId="4" fontId="12" fillId="0" borderId="22" xfId="0" applyNumberFormat="1" applyFont="1" applyFill="1" applyBorder="1" applyAlignment="1">
      <alignment vertical="center"/>
    </xf>
    <xf numFmtId="4" fontId="7" fillId="0" borderId="52" xfId="0" applyNumberFormat="1" applyFont="1" applyBorder="1" applyAlignment="1">
      <alignment horizontal="right" vertical="center"/>
    </xf>
    <xf numFmtId="4" fontId="7" fillId="0" borderId="52" xfId="0" applyNumberFormat="1" applyFont="1" applyBorder="1" applyAlignment="1">
      <alignment/>
    </xf>
    <xf numFmtId="0" fontId="8" fillId="0" borderId="51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7" fillId="37" borderId="14" xfId="0" applyNumberFormat="1" applyFont="1" applyFill="1" applyBorder="1" applyAlignment="1">
      <alignment horizontal="center" vertical="center" wrapText="1"/>
    </xf>
    <xf numFmtId="0" fontId="7" fillId="37" borderId="50" xfId="0" applyNumberFormat="1" applyFont="1" applyFill="1" applyBorder="1" applyAlignment="1">
      <alignment horizontal="center" vertical="center" wrapText="1"/>
    </xf>
    <xf numFmtId="0" fontId="11" fillId="37" borderId="50" xfId="0" applyNumberFormat="1" applyFont="1" applyFill="1" applyBorder="1" applyAlignment="1">
      <alignment horizontal="center" vertical="center" wrapText="1"/>
    </xf>
    <xf numFmtId="0" fontId="11" fillId="37" borderId="52" xfId="0" applyNumberFormat="1" applyFont="1" applyFill="1" applyBorder="1" applyAlignment="1">
      <alignment horizontal="center" vertical="center" wrapText="1"/>
    </xf>
    <xf numFmtId="0" fontId="4" fillId="38" borderId="0" xfId="0" applyFont="1" applyFill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0070294"/>
        <c:axId val="46414919"/>
      </c:barChart>
      <c:catAx>
        <c:axId val="2007029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14919"/>
        <c:crossesAt val="0"/>
        <c:auto val="1"/>
        <c:lblOffset val="100"/>
        <c:tickLblSkip val="1"/>
        <c:noMultiLvlLbl val="0"/>
      </c:catAx>
      <c:valAx>
        <c:axId val="464149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70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3:14" ht="12.75">
      <c r="C2" s="1"/>
      <c r="D2" s="8"/>
      <c r="J2" s="1"/>
      <c r="K2" s="8"/>
      <c r="N2" s="94" t="s">
        <v>1</v>
      </c>
    </row>
    <row r="3" spans="1:14" s="5" customFormat="1" ht="45.75" customHeight="1">
      <c r="A3" s="58" t="s">
        <v>2</v>
      </c>
      <c r="B3" s="59" t="s">
        <v>3</v>
      </c>
      <c r="C3" s="60">
        <v>42370</v>
      </c>
      <c r="D3" s="60">
        <v>42401</v>
      </c>
      <c r="E3" s="60">
        <v>42430</v>
      </c>
      <c r="F3" s="60">
        <v>42461</v>
      </c>
      <c r="G3" s="60">
        <v>42491</v>
      </c>
      <c r="H3" s="60">
        <v>42522</v>
      </c>
      <c r="I3" s="95" t="s">
        <v>4</v>
      </c>
      <c r="J3" s="95" t="s">
        <v>5</v>
      </c>
      <c r="K3" s="95" t="s">
        <v>6</v>
      </c>
      <c r="L3" s="95" t="s">
        <v>7</v>
      </c>
      <c r="M3" s="96" t="s">
        <v>8</v>
      </c>
      <c r="N3" s="97" t="s">
        <v>9</v>
      </c>
    </row>
    <row r="4" spans="1:14" s="5" customFormat="1" ht="48.75" customHeight="1">
      <c r="A4" s="61" t="s">
        <v>10</v>
      </c>
      <c r="B4" s="62" t="e">
        <f aca="true" t="shared" si="0" ref="B4:N4">SUM(B7,B9)</f>
        <v>#REF!</v>
      </c>
      <c r="C4" s="63" t="e">
        <f t="shared" si="0"/>
        <v>#REF!</v>
      </c>
      <c r="D4" s="63" t="e">
        <f t="shared" si="0"/>
        <v>#REF!</v>
      </c>
      <c r="E4" s="63" t="e">
        <f t="shared" si="0"/>
        <v>#REF!</v>
      </c>
      <c r="F4" s="64" t="e">
        <f t="shared" si="0"/>
        <v>#REF!</v>
      </c>
      <c r="G4" s="64" t="e">
        <f t="shared" si="0"/>
        <v>#REF!</v>
      </c>
      <c r="H4" s="64" t="e">
        <f t="shared" si="0"/>
        <v>#REF!</v>
      </c>
      <c r="I4" s="64" t="e">
        <f t="shared" si="0"/>
        <v>#REF!</v>
      </c>
      <c r="J4" s="64" t="e">
        <f t="shared" si="0"/>
        <v>#REF!</v>
      </c>
      <c r="K4" s="64" t="e">
        <f t="shared" si="0"/>
        <v>#REF!</v>
      </c>
      <c r="L4" s="64" t="e">
        <f t="shared" si="0"/>
        <v>#REF!</v>
      </c>
      <c r="M4" s="98" t="e">
        <f t="shared" si="0"/>
        <v>#REF!</v>
      </c>
      <c r="N4" s="99" t="e">
        <f t="shared" si="0"/>
        <v>#REF!</v>
      </c>
    </row>
    <row r="5" spans="1:14" s="5" customFormat="1" ht="15">
      <c r="A5" s="65" t="s">
        <v>11</v>
      </c>
      <c r="B5" s="9" t="e">
        <f aca="true" t="shared" si="1" ref="B5:N5">B27+B24</f>
        <v>#REF!</v>
      </c>
      <c r="C5" s="9" t="e">
        <f t="shared" si="1"/>
        <v>#REF!</v>
      </c>
      <c r="D5" s="9" t="e">
        <f t="shared" si="1"/>
        <v>#REF!</v>
      </c>
      <c r="E5" s="9" t="e">
        <f t="shared" si="1"/>
        <v>#REF!</v>
      </c>
      <c r="F5" s="9" t="e">
        <f t="shared" si="1"/>
        <v>#REF!</v>
      </c>
      <c r="G5" s="9" t="e">
        <f t="shared" si="1"/>
        <v>#REF!</v>
      </c>
      <c r="H5" s="9" t="e">
        <f t="shared" si="1"/>
        <v>#REF!</v>
      </c>
      <c r="I5" s="9" t="e">
        <f t="shared" si="1"/>
        <v>#REF!</v>
      </c>
      <c r="J5" s="9" t="e">
        <f t="shared" si="1"/>
        <v>#REF!</v>
      </c>
      <c r="K5" s="9" t="e">
        <f t="shared" si="1"/>
        <v>#REF!</v>
      </c>
      <c r="L5" s="9" t="e">
        <f t="shared" si="1"/>
        <v>#REF!</v>
      </c>
      <c r="M5" s="100" t="e">
        <f t="shared" si="1"/>
        <v>#REF!</v>
      </c>
      <c r="N5" s="101" t="e">
        <f t="shared" si="1"/>
        <v>#REF!</v>
      </c>
    </row>
    <row r="6" spans="1:14" s="5" customFormat="1" ht="15">
      <c r="A6" s="66" t="s">
        <v>12</v>
      </c>
      <c r="B6" s="10"/>
      <c r="C6" s="11"/>
      <c r="D6" s="11"/>
      <c r="E6" s="67"/>
      <c r="F6" s="11"/>
      <c r="G6" s="11"/>
      <c r="H6" s="11"/>
      <c r="I6" s="11"/>
      <c r="J6" s="11"/>
      <c r="K6" s="11"/>
      <c r="L6" s="11"/>
      <c r="M6" s="102"/>
      <c r="N6" s="103"/>
    </row>
    <row r="7" spans="1:14" s="5" customFormat="1" ht="14.25">
      <c r="A7" s="68" t="s">
        <v>13</v>
      </c>
      <c r="B7" s="10" t="e">
        <f aca="true" t="shared" si="2" ref="B7:N7">B19+B30*B14</f>
        <v>#REF!</v>
      </c>
      <c r="C7" s="10" t="e">
        <f t="shared" si="2"/>
        <v>#REF!</v>
      </c>
      <c r="D7" s="10" t="e">
        <f t="shared" si="2"/>
        <v>#REF!</v>
      </c>
      <c r="E7" s="10" t="e">
        <f t="shared" si="2"/>
        <v>#REF!</v>
      </c>
      <c r="F7" s="10" t="e">
        <f t="shared" si="2"/>
        <v>#REF!</v>
      </c>
      <c r="G7" s="10" t="e">
        <f t="shared" si="2"/>
        <v>#REF!</v>
      </c>
      <c r="H7" s="10" t="e">
        <f t="shared" si="2"/>
        <v>#REF!</v>
      </c>
      <c r="I7" s="10" t="e">
        <f t="shared" si="2"/>
        <v>#REF!</v>
      </c>
      <c r="J7" s="10" t="e">
        <f t="shared" si="2"/>
        <v>#REF!</v>
      </c>
      <c r="K7" s="10" t="e">
        <f t="shared" si="2"/>
        <v>#REF!</v>
      </c>
      <c r="L7" s="10" t="e">
        <f t="shared" si="2"/>
        <v>#REF!</v>
      </c>
      <c r="M7" s="102" t="e">
        <f t="shared" si="2"/>
        <v>#REF!</v>
      </c>
      <c r="N7" s="103" t="e">
        <f t="shared" si="2"/>
        <v>#REF!</v>
      </c>
    </row>
    <row r="8" spans="1:14" s="5" customFormat="1" ht="14.25">
      <c r="A8" s="69" t="s">
        <v>14</v>
      </c>
      <c r="B8" s="12" t="e">
        <f aca="true" t="shared" si="3" ref="B8:N8">B7/B14</f>
        <v>#REF!</v>
      </c>
      <c r="C8" s="12" t="e">
        <f t="shared" si="3"/>
        <v>#REF!</v>
      </c>
      <c r="D8" s="12" t="e">
        <f t="shared" si="3"/>
        <v>#REF!</v>
      </c>
      <c r="E8" s="12" t="e">
        <f t="shared" si="3"/>
        <v>#REF!</v>
      </c>
      <c r="F8" s="12" t="e">
        <f t="shared" si="3"/>
        <v>#REF!</v>
      </c>
      <c r="G8" s="12" t="e">
        <f t="shared" si="3"/>
        <v>#REF!</v>
      </c>
      <c r="H8" s="12" t="e">
        <f t="shared" si="3"/>
        <v>#REF!</v>
      </c>
      <c r="I8" s="12" t="e">
        <f t="shared" si="3"/>
        <v>#REF!</v>
      </c>
      <c r="J8" s="12" t="e">
        <f t="shared" si="3"/>
        <v>#REF!</v>
      </c>
      <c r="K8" s="12" t="e">
        <f t="shared" si="3"/>
        <v>#REF!</v>
      </c>
      <c r="L8" s="12" t="e">
        <f t="shared" si="3"/>
        <v>#REF!</v>
      </c>
      <c r="M8" s="104" t="e">
        <f t="shared" si="3"/>
        <v>#REF!</v>
      </c>
      <c r="N8" s="105" t="e">
        <f t="shared" si="3"/>
        <v>#REF!</v>
      </c>
    </row>
    <row r="9" spans="1:14" s="5" customFormat="1" ht="14.25">
      <c r="A9" s="68" t="s">
        <v>15</v>
      </c>
      <c r="B9" s="10" t="e">
        <f aca="true" t="shared" si="4" ref="B9:N9">B20+B31*B14</f>
        <v>#REF!</v>
      </c>
      <c r="C9" s="10" t="e">
        <f t="shared" si="4"/>
        <v>#REF!</v>
      </c>
      <c r="D9" s="10" t="e">
        <f t="shared" si="4"/>
        <v>#REF!</v>
      </c>
      <c r="E9" s="10" t="e">
        <f t="shared" si="4"/>
        <v>#REF!</v>
      </c>
      <c r="F9" s="10" t="e">
        <f t="shared" si="4"/>
        <v>#REF!</v>
      </c>
      <c r="G9" s="10" t="e">
        <f t="shared" si="4"/>
        <v>#REF!</v>
      </c>
      <c r="H9" s="10" t="e">
        <f t="shared" si="4"/>
        <v>#REF!</v>
      </c>
      <c r="I9" s="10" t="e">
        <f t="shared" si="4"/>
        <v>#REF!</v>
      </c>
      <c r="J9" s="10" t="e">
        <f t="shared" si="4"/>
        <v>#REF!</v>
      </c>
      <c r="K9" s="10" t="e">
        <f t="shared" si="4"/>
        <v>#REF!</v>
      </c>
      <c r="L9" s="10" t="e">
        <f t="shared" si="4"/>
        <v>#REF!</v>
      </c>
      <c r="M9" s="102" t="e">
        <f t="shared" si="4"/>
        <v>#REF!</v>
      </c>
      <c r="N9" s="103" t="e">
        <f t="shared" si="4"/>
        <v>#REF!</v>
      </c>
    </row>
    <row r="10" spans="1:14" s="5" customFormat="1" ht="14.25">
      <c r="A10" s="69" t="s">
        <v>14</v>
      </c>
      <c r="B10" s="12" t="e">
        <f aca="true" t="shared" si="5" ref="B10:N10">B9/B14</f>
        <v>#REF!</v>
      </c>
      <c r="C10" s="12" t="e">
        <f t="shared" si="5"/>
        <v>#REF!</v>
      </c>
      <c r="D10" s="12" t="e">
        <f t="shared" si="5"/>
        <v>#REF!</v>
      </c>
      <c r="E10" s="12" t="e">
        <f t="shared" si="5"/>
        <v>#REF!</v>
      </c>
      <c r="F10" s="12" t="e">
        <f t="shared" si="5"/>
        <v>#REF!</v>
      </c>
      <c r="G10" s="12" t="e">
        <f t="shared" si="5"/>
        <v>#REF!</v>
      </c>
      <c r="H10" s="12" t="e">
        <f t="shared" si="5"/>
        <v>#REF!</v>
      </c>
      <c r="I10" s="12" t="e">
        <f t="shared" si="5"/>
        <v>#REF!</v>
      </c>
      <c r="J10" s="12" t="e">
        <f t="shared" si="5"/>
        <v>#REF!</v>
      </c>
      <c r="K10" s="12" t="e">
        <f t="shared" si="5"/>
        <v>#REF!</v>
      </c>
      <c r="L10" s="12" t="e">
        <f t="shared" si="5"/>
        <v>#REF!</v>
      </c>
      <c r="M10" s="104" t="e">
        <f t="shared" si="5"/>
        <v>#REF!</v>
      </c>
      <c r="N10" s="105" t="e">
        <f t="shared" si="5"/>
        <v>#REF!</v>
      </c>
    </row>
    <row r="11" spans="1:14" s="5" customFormat="1" ht="15">
      <c r="A11" s="66" t="s">
        <v>12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02"/>
      <c r="N11" s="103"/>
    </row>
    <row r="12" spans="1:14" s="5" customFormat="1" ht="28.5">
      <c r="A12" s="70" t="s">
        <v>16</v>
      </c>
      <c r="B12" s="10" t="e">
        <f>B22+B33*B14</f>
        <v>#REF!</v>
      </c>
      <c r="C12" s="10" t="e">
        <f aca="true" t="shared" si="6" ref="C12:N12">C22+C33*C14</f>
        <v>#REF!</v>
      </c>
      <c r="D12" s="10" t="e">
        <f t="shared" si="6"/>
        <v>#REF!</v>
      </c>
      <c r="E12" s="10" t="e">
        <f t="shared" si="6"/>
        <v>#REF!</v>
      </c>
      <c r="F12" s="10" t="e">
        <f t="shared" si="6"/>
        <v>#REF!</v>
      </c>
      <c r="G12" s="10" t="e">
        <f t="shared" si="6"/>
        <v>#REF!</v>
      </c>
      <c r="H12" s="10" t="e">
        <f t="shared" si="6"/>
        <v>#REF!</v>
      </c>
      <c r="I12" s="10" t="e">
        <f t="shared" si="6"/>
        <v>#REF!</v>
      </c>
      <c r="J12" s="10" t="e">
        <f t="shared" si="6"/>
        <v>#REF!</v>
      </c>
      <c r="K12" s="10" t="e">
        <f t="shared" si="6"/>
        <v>#REF!</v>
      </c>
      <c r="L12" s="10" t="e">
        <f t="shared" si="6"/>
        <v>#REF!</v>
      </c>
      <c r="M12" s="102" t="e">
        <f t="shared" si="6"/>
        <v>#REF!</v>
      </c>
      <c r="N12" s="103" t="e">
        <f t="shared" si="6"/>
        <v>#REF!</v>
      </c>
    </row>
    <row r="13" spans="1:14" s="5" customFormat="1" ht="28.5">
      <c r="A13" s="71" t="s">
        <v>17</v>
      </c>
      <c r="B13" s="13" t="e">
        <f>B23+B34*B14</f>
        <v>#REF!</v>
      </c>
      <c r="C13" s="13" t="e">
        <f>C23+C34*C14</f>
        <v>#REF!</v>
      </c>
      <c r="D13" s="13" t="e">
        <f aca="true" t="shared" si="7" ref="D13:N13">D23+D34*D14</f>
        <v>#REF!</v>
      </c>
      <c r="E13" s="13" t="e">
        <f t="shared" si="7"/>
        <v>#REF!</v>
      </c>
      <c r="F13" s="13" t="e">
        <f t="shared" si="7"/>
        <v>#REF!</v>
      </c>
      <c r="G13" s="13" t="e">
        <f t="shared" si="7"/>
        <v>#REF!</v>
      </c>
      <c r="H13" s="13" t="e">
        <f t="shared" si="7"/>
        <v>#REF!</v>
      </c>
      <c r="I13" s="13" t="e">
        <f t="shared" si="7"/>
        <v>#REF!</v>
      </c>
      <c r="J13" s="13" t="e">
        <f t="shared" si="7"/>
        <v>#REF!</v>
      </c>
      <c r="K13" s="13" t="e">
        <f t="shared" si="7"/>
        <v>#REF!</v>
      </c>
      <c r="L13" s="13" t="e">
        <f t="shared" si="7"/>
        <v>#REF!</v>
      </c>
      <c r="M13" s="106" t="e">
        <f t="shared" si="7"/>
        <v>#REF!</v>
      </c>
      <c r="N13" s="107" t="e">
        <f t="shared" si="7"/>
        <v>#REF!</v>
      </c>
    </row>
    <row r="14" spans="1:14" s="3" customFormat="1" ht="17.25" customHeight="1">
      <c r="A14" s="72" t="s">
        <v>18</v>
      </c>
      <c r="B14" s="54">
        <v>4.46</v>
      </c>
      <c r="C14" s="54">
        <v>4.46</v>
      </c>
      <c r="D14" s="54">
        <v>4.46</v>
      </c>
      <c r="E14" s="54">
        <v>4.46</v>
      </c>
      <c r="F14" s="54">
        <v>4.46</v>
      </c>
      <c r="G14" s="54">
        <v>4.46</v>
      </c>
      <c r="H14" s="54">
        <v>4.46</v>
      </c>
      <c r="I14" s="54">
        <v>4.48</v>
      </c>
      <c r="J14" s="54">
        <v>4.48</v>
      </c>
      <c r="K14" s="54">
        <v>4.48</v>
      </c>
      <c r="L14" s="54">
        <v>4.48</v>
      </c>
      <c r="M14" s="54">
        <v>4.48</v>
      </c>
      <c r="N14" s="54">
        <v>4.48</v>
      </c>
    </row>
    <row r="15" s="5" customFormat="1" ht="14.25"/>
    <row r="16" spans="1:14" s="5" customFormat="1" ht="31.5">
      <c r="A16" s="73" t="s">
        <v>19</v>
      </c>
      <c r="B16" s="74" t="e">
        <f>SUM(B19,B20)</f>
        <v>#REF!</v>
      </c>
      <c r="C16" s="75" t="e">
        <f aca="true" t="shared" si="8" ref="C16:N16">C19+C20</f>
        <v>#REF!</v>
      </c>
      <c r="D16" s="75" t="e">
        <f t="shared" si="8"/>
        <v>#REF!</v>
      </c>
      <c r="E16" s="75" t="e">
        <f t="shared" si="8"/>
        <v>#REF!</v>
      </c>
      <c r="F16" s="75" t="e">
        <f t="shared" si="8"/>
        <v>#REF!</v>
      </c>
      <c r="G16" s="75" t="e">
        <f t="shared" si="8"/>
        <v>#REF!</v>
      </c>
      <c r="H16" s="75" t="e">
        <f t="shared" si="8"/>
        <v>#REF!</v>
      </c>
      <c r="I16" s="75" t="e">
        <f t="shared" si="8"/>
        <v>#REF!</v>
      </c>
      <c r="J16" s="75" t="e">
        <f t="shared" si="8"/>
        <v>#REF!</v>
      </c>
      <c r="K16" s="75" t="e">
        <f t="shared" si="8"/>
        <v>#REF!</v>
      </c>
      <c r="L16" s="75" t="e">
        <f t="shared" si="8"/>
        <v>#REF!</v>
      </c>
      <c r="M16" s="108" t="e">
        <f t="shared" si="8"/>
        <v>#REF!</v>
      </c>
      <c r="N16" s="109" t="e">
        <f t="shared" si="8"/>
        <v>#REF!</v>
      </c>
    </row>
    <row r="17" spans="1:15" s="6" customFormat="1" ht="33.75" customHeight="1">
      <c r="A17" s="76" t="s">
        <v>20</v>
      </c>
      <c r="B17" s="77" t="e">
        <f>SUM(C17:N17)</f>
        <v>#REF!</v>
      </c>
      <c r="C17" s="78" t="e">
        <f>#REF!</f>
        <v>#REF!</v>
      </c>
      <c r="D17" s="78" t="e">
        <f>#REF!</f>
        <v>#REF!</v>
      </c>
      <c r="E17" s="78" t="e">
        <f>#REF!</f>
        <v>#REF!</v>
      </c>
      <c r="F17" s="78" t="e">
        <f>#REF!</f>
        <v>#REF!</v>
      </c>
      <c r="G17" s="78" t="e">
        <f>#REF!</f>
        <v>#REF!</v>
      </c>
      <c r="H17" s="78" t="e">
        <f>#REF!</f>
        <v>#REF!</v>
      </c>
      <c r="I17" s="78" t="e">
        <f>#REF!</f>
        <v>#REF!</v>
      </c>
      <c r="J17" s="78" t="e">
        <f>#REF!</f>
        <v>#REF!</v>
      </c>
      <c r="K17" s="78" t="e">
        <f>#REF!</f>
        <v>#REF!</v>
      </c>
      <c r="L17" s="78" t="e">
        <f>#REF!</f>
        <v>#REF!</v>
      </c>
      <c r="M17" s="110" t="e">
        <f>#REF!</f>
        <v>#REF!</v>
      </c>
      <c r="N17" s="111" t="e">
        <f>#REF!</f>
        <v>#REF!</v>
      </c>
      <c r="O17" s="21"/>
    </row>
    <row r="18" spans="1:14" s="5" customFormat="1" ht="15">
      <c r="A18" s="66" t="s">
        <v>12</v>
      </c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2"/>
      <c r="N18" s="112"/>
    </row>
    <row r="19" spans="1:14" s="5" customFormat="1" ht="14.25">
      <c r="A19" s="68" t="s">
        <v>13</v>
      </c>
      <c r="B19" s="10" t="e">
        <f>SUM(C19:N19)</f>
        <v>#REF!</v>
      </c>
      <c r="C19" s="79" t="e">
        <f>#REF!</f>
        <v>#REF!</v>
      </c>
      <c r="D19" s="79" t="e">
        <f>#REF!</f>
        <v>#REF!</v>
      </c>
      <c r="E19" s="79" t="e">
        <f>#REF!</f>
        <v>#REF!</v>
      </c>
      <c r="F19" s="79" t="e">
        <f>#REF!</f>
        <v>#REF!</v>
      </c>
      <c r="G19" s="79" t="e">
        <f>#REF!</f>
        <v>#REF!</v>
      </c>
      <c r="H19" s="79" t="e">
        <f>#REF!</f>
        <v>#REF!</v>
      </c>
      <c r="I19" s="79" t="e">
        <f>#REF!</f>
        <v>#REF!</v>
      </c>
      <c r="J19" s="79" t="e">
        <f>#REF!</f>
        <v>#REF!</v>
      </c>
      <c r="K19" s="79" t="e">
        <f>#REF!</f>
        <v>#REF!</v>
      </c>
      <c r="L19" s="79" t="e">
        <f>#REF!</f>
        <v>#REF!</v>
      </c>
      <c r="M19" s="113" t="e">
        <f>#REF!</f>
        <v>#REF!</v>
      </c>
      <c r="N19" s="114" t="e">
        <f>#REF!</f>
        <v>#REF!</v>
      </c>
    </row>
    <row r="20" spans="1:14" s="5" customFormat="1" ht="15">
      <c r="A20" s="80" t="s">
        <v>15</v>
      </c>
      <c r="B20" s="10" t="e">
        <f>SUM(C20:N20)</f>
        <v>#REF!</v>
      </c>
      <c r="C20" s="79" t="e">
        <f>#REF!</f>
        <v>#REF!</v>
      </c>
      <c r="D20" s="79" t="e">
        <f>#REF!</f>
        <v>#REF!</v>
      </c>
      <c r="E20" s="79" t="e">
        <f>#REF!</f>
        <v>#REF!</v>
      </c>
      <c r="F20" s="79" t="e">
        <f>#REF!</f>
        <v>#REF!</v>
      </c>
      <c r="G20" s="79" t="e">
        <f>#REF!</f>
        <v>#REF!</v>
      </c>
      <c r="H20" s="79" t="e">
        <f>#REF!</f>
        <v>#REF!</v>
      </c>
      <c r="I20" s="79" t="e">
        <f>#REF!</f>
        <v>#REF!</v>
      </c>
      <c r="J20" s="79" t="e">
        <f>#REF!</f>
        <v>#REF!</v>
      </c>
      <c r="K20" s="79" t="e">
        <f>#REF!</f>
        <v>#REF!</v>
      </c>
      <c r="L20" s="79" t="e">
        <f>#REF!</f>
        <v>#REF!</v>
      </c>
      <c r="M20" s="113" t="e">
        <f>#REF!</f>
        <v>#REF!</v>
      </c>
      <c r="N20" s="114" t="e">
        <f>#REF!</f>
        <v>#REF!</v>
      </c>
    </row>
    <row r="21" spans="1:14" s="5" customFormat="1" ht="15">
      <c r="A21" s="66" t="s">
        <v>12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02"/>
      <c r="N21" s="103"/>
    </row>
    <row r="22" spans="1:14" s="5" customFormat="1" ht="28.5">
      <c r="A22" s="70" t="s">
        <v>21</v>
      </c>
      <c r="B22" s="10" t="e">
        <f>SUM(C22:N22)</f>
        <v>#REF!</v>
      </c>
      <c r="C22" s="11" t="e">
        <f>#REF!+#REF!</f>
        <v>#REF!</v>
      </c>
      <c r="D22" s="11" t="e">
        <f>#REF!+#REF!</f>
        <v>#REF!</v>
      </c>
      <c r="E22" s="11" t="e">
        <f>#REF!+#REF!</f>
        <v>#REF!</v>
      </c>
      <c r="F22" s="11" t="e">
        <f>#REF!+#REF!</f>
        <v>#REF!</v>
      </c>
      <c r="G22" s="11" t="e">
        <f>#REF!+#REF!</f>
        <v>#REF!</v>
      </c>
      <c r="H22" s="11" t="e">
        <f>#REF!+#REF!</f>
        <v>#REF!</v>
      </c>
      <c r="I22" s="11" t="e">
        <f>#REF!+#REF!</f>
        <v>#REF!</v>
      </c>
      <c r="J22" s="11" t="e">
        <f>#REF!+#REF!</f>
        <v>#REF!</v>
      </c>
      <c r="K22" s="11" t="e">
        <f>#REF!+#REF!</f>
        <v>#REF!</v>
      </c>
      <c r="L22" s="11" t="e">
        <f>#REF!+#REF!</f>
        <v>#REF!</v>
      </c>
      <c r="M22" s="102" t="e">
        <f>#REF!+#REF!</f>
        <v>#REF!</v>
      </c>
      <c r="N22" s="103" t="e">
        <f>#REF!+#REF!</f>
        <v>#REF!</v>
      </c>
    </row>
    <row r="23" spans="1:14" s="5" customFormat="1" ht="28.5">
      <c r="A23" s="70" t="s">
        <v>22</v>
      </c>
      <c r="B23" s="10" t="e">
        <f>SUM(C23:N23)</f>
        <v>#REF!</v>
      </c>
      <c r="C23" s="11" t="e">
        <f>#REF!+#REF!</f>
        <v>#REF!</v>
      </c>
      <c r="D23" s="11" t="e">
        <f>#REF!+#REF!</f>
        <v>#REF!</v>
      </c>
      <c r="E23" s="11" t="e">
        <f>#REF!+#REF!</f>
        <v>#REF!</v>
      </c>
      <c r="F23" s="11" t="e">
        <f>#REF!+#REF!</f>
        <v>#REF!</v>
      </c>
      <c r="G23" s="11" t="e">
        <f>#REF!+#REF!</f>
        <v>#REF!</v>
      </c>
      <c r="H23" s="11" t="e">
        <f>#REF!+#REF!</f>
        <v>#REF!</v>
      </c>
      <c r="I23" s="11" t="e">
        <f>#REF!+#REF!</f>
        <v>#REF!</v>
      </c>
      <c r="J23" s="11" t="e">
        <f>#REF!+#REF!</f>
        <v>#REF!</v>
      </c>
      <c r="K23" s="11" t="e">
        <f>#REF!+#REF!</f>
        <v>#REF!</v>
      </c>
      <c r="L23" s="11" t="e">
        <f>#REF!+#REF!</f>
        <v>#REF!</v>
      </c>
      <c r="M23" s="102" t="e">
        <f>#REF!+#REF!</f>
        <v>#REF!</v>
      </c>
      <c r="N23" s="103" t="e">
        <f>#REF!+#REF!</f>
        <v>#REF!</v>
      </c>
    </row>
    <row r="24" spans="1:14" s="5" customFormat="1" ht="28.5">
      <c r="A24" s="81" t="s">
        <v>23</v>
      </c>
      <c r="B24" s="82" t="e">
        <f aca="true" t="shared" si="9" ref="B24:N24">B16/B14</f>
        <v>#REF!</v>
      </c>
      <c r="C24" s="82" t="e">
        <f t="shared" si="9"/>
        <v>#REF!</v>
      </c>
      <c r="D24" s="82" t="e">
        <f t="shared" si="9"/>
        <v>#REF!</v>
      </c>
      <c r="E24" s="82" t="e">
        <f t="shared" si="9"/>
        <v>#REF!</v>
      </c>
      <c r="F24" s="82" t="e">
        <f t="shared" si="9"/>
        <v>#REF!</v>
      </c>
      <c r="G24" s="82" t="e">
        <f t="shared" si="9"/>
        <v>#REF!</v>
      </c>
      <c r="H24" s="82" t="e">
        <f t="shared" si="9"/>
        <v>#REF!</v>
      </c>
      <c r="I24" s="82" t="e">
        <f t="shared" si="9"/>
        <v>#REF!</v>
      </c>
      <c r="J24" s="82" t="e">
        <f t="shared" si="9"/>
        <v>#REF!</v>
      </c>
      <c r="K24" s="82" t="e">
        <f t="shared" si="9"/>
        <v>#REF!</v>
      </c>
      <c r="L24" s="82" t="e">
        <f t="shared" si="9"/>
        <v>#REF!</v>
      </c>
      <c r="M24" s="115" t="e">
        <f t="shared" si="9"/>
        <v>#REF!</v>
      </c>
      <c r="N24" s="116" t="e">
        <f t="shared" si="9"/>
        <v>#REF!</v>
      </c>
    </row>
    <row r="25" spans="1:14" s="3" customFormat="1" ht="18" customHeight="1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23"/>
      <c r="M25" s="23"/>
      <c r="N25" s="23"/>
    </row>
    <row r="26" spans="5:14" s="5" customFormat="1" ht="14.25">
      <c r="E26" s="83"/>
      <c r="F26" s="83"/>
      <c r="N26" s="94" t="s">
        <v>14</v>
      </c>
    </row>
    <row r="27" spans="1:14" s="5" customFormat="1" ht="31.5">
      <c r="A27" s="84" t="s">
        <v>24</v>
      </c>
      <c r="B27" s="85" t="e">
        <f>SUM(B30,B31)</f>
        <v>#REF!</v>
      </c>
      <c r="C27" s="86" t="e">
        <f aca="true" t="shared" si="10" ref="C27:N27">C30+C31</f>
        <v>#REF!</v>
      </c>
      <c r="D27" s="63" t="e">
        <f t="shared" si="10"/>
        <v>#REF!</v>
      </c>
      <c r="E27" s="63" t="e">
        <f t="shared" si="10"/>
        <v>#REF!</v>
      </c>
      <c r="F27" s="87" t="e">
        <f t="shared" si="10"/>
        <v>#REF!</v>
      </c>
      <c r="G27" s="87" t="e">
        <f t="shared" si="10"/>
        <v>#REF!</v>
      </c>
      <c r="H27" s="64" t="e">
        <f t="shared" si="10"/>
        <v>#REF!</v>
      </c>
      <c r="I27" s="64" t="e">
        <f t="shared" si="10"/>
        <v>#REF!</v>
      </c>
      <c r="J27" s="64" t="e">
        <f t="shared" si="10"/>
        <v>#REF!</v>
      </c>
      <c r="K27" s="64" t="e">
        <f t="shared" si="10"/>
        <v>#REF!</v>
      </c>
      <c r="L27" s="64" t="e">
        <f t="shared" si="10"/>
        <v>#REF!</v>
      </c>
      <c r="M27" s="98" t="e">
        <f t="shared" si="10"/>
        <v>#REF!</v>
      </c>
      <c r="N27" s="117" t="e">
        <f t="shared" si="10"/>
        <v>#REF!</v>
      </c>
    </row>
    <row r="28" spans="1:14" s="5" customFormat="1" ht="14.25">
      <c r="A28" s="76" t="s">
        <v>25</v>
      </c>
      <c r="B28" s="88"/>
      <c r="C28" s="89"/>
      <c r="D28" s="89"/>
      <c r="E28" s="89"/>
      <c r="F28" s="89"/>
      <c r="G28" s="89"/>
      <c r="H28" s="89">
        <v>1500</v>
      </c>
      <c r="I28" s="118"/>
      <c r="J28" s="89"/>
      <c r="K28" s="89"/>
      <c r="L28" s="89"/>
      <c r="M28" s="119"/>
      <c r="N28" s="120"/>
    </row>
    <row r="29" spans="1:14" s="5" customFormat="1" ht="15">
      <c r="A29" s="66" t="s">
        <v>12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02"/>
      <c r="N29" s="103"/>
    </row>
    <row r="30" spans="1:14" s="5" customFormat="1" ht="14.25">
      <c r="A30" s="68" t="s">
        <v>26</v>
      </c>
      <c r="B30" s="15" t="e">
        <f>#REF!</f>
        <v>#REF!</v>
      </c>
      <c r="C30" s="15" t="e">
        <f>#REF!</f>
        <v>#REF!</v>
      </c>
      <c r="D30" s="15" t="e">
        <f>#REF!</f>
        <v>#REF!</v>
      </c>
      <c r="E30" s="15" t="e">
        <f>#REF!</f>
        <v>#REF!</v>
      </c>
      <c r="F30" s="15" t="e">
        <f>#REF!</f>
        <v>#REF!</v>
      </c>
      <c r="G30" s="15" t="e">
        <f>#REF!</f>
        <v>#REF!</v>
      </c>
      <c r="H30" s="15" t="e">
        <f>#REF!</f>
        <v>#REF!</v>
      </c>
      <c r="I30" s="15" t="e">
        <f>#REF!</f>
        <v>#REF!</v>
      </c>
      <c r="J30" s="15" t="e">
        <f>#REF!</f>
        <v>#REF!</v>
      </c>
      <c r="K30" s="15" t="e">
        <f>#REF!</f>
        <v>#REF!</v>
      </c>
      <c r="L30" s="15" t="e">
        <f>#REF!</f>
        <v>#REF!</v>
      </c>
      <c r="M30" s="22" t="e">
        <f>#REF!</f>
        <v>#REF!</v>
      </c>
      <c r="N30" s="112" t="e">
        <f>#REF!</f>
        <v>#REF!</v>
      </c>
    </row>
    <row r="31" spans="1:14" s="5" customFormat="1" ht="15">
      <c r="A31" s="80" t="s">
        <v>27</v>
      </c>
      <c r="B31" s="15" t="e">
        <f>#REF!</f>
        <v>#REF!</v>
      </c>
      <c r="C31" s="15" t="e">
        <f>#REF!</f>
        <v>#REF!</v>
      </c>
      <c r="D31" s="15" t="e">
        <f>#REF!</f>
        <v>#REF!</v>
      </c>
      <c r="E31" s="15" t="e">
        <f>#REF!</f>
        <v>#REF!</v>
      </c>
      <c r="F31" s="15" t="e">
        <f>#REF!</f>
        <v>#REF!</v>
      </c>
      <c r="G31" s="15" t="e">
        <f>#REF!</f>
        <v>#REF!</v>
      </c>
      <c r="H31" s="15" t="e">
        <f>#REF!</f>
        <v>#REF!</v>
      </c>
      <c r="I31" s="15" t="e">
        <f>#REF!</f>
        <v>#REF!</v>
      </c>
      <c r="J31" s="15" t="e">
        <f>#REF!</f>
        <v>#REF!</v>
      </c>
      <c r="K31" s="15" t="e">
        <f>#REF!</f>
        <v>#REF!</v>
      </c>
      <c r="L31" s="15" t="e">
        <f>#REF!</f>
        <v>#REF!</v>
      </c>
      <c r="M31" s="22" t="e">
        <f>#REF!</f>
        <v>#REF!</v>
      </c>
      <c r="N31" s="112" t="e">
        <f>#REF!</f>
        <v>#REF!</v>
      </c>
    </row>
    <row r="32" spans="1:14" s="5" customFormat="1" ht="15">
      <c r="A32" s="66" t="s">
        <v>12</v>
      </c>
      <c r="B32" s="9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02"/>
      <c r="N32" s="103"/>
    </row>
    <row r="33" spans="1:14" s="5" customFormat="1" ht="28.5">
      <c r="A33" s="70" t="s">
        <v>28</v>
      </c>
      <c r="B33" s="11" t="e">
        <f>#REF!</f>
        <v>#REF!</v>
      </c>
      <c r="C33" s="11" t="e">
        <f>#REF!</f>
        <v>#REF!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02" t="e">
        <f>#REF!</f>
        <v>#REF!</v>
      </c>
      <c r="N33" s="103" t="e">
        <f>#REF!</f>
        <v>#REF!</v>
      </c>
    </row>
    <row r="34" spans="1:14" s="5" customFormat="1" ht="28.5">
      <c r="A34" s="71" t="s">
        <v>29</v>
      </c>
      <c r="B34" s="91" t="e">
        <f>#REF!</f>
        <v>#REF!</v>
      </c>
      <c r="C34" s="91" t="e">
        <f>#REF!</f>
        <v>#REF!</v>
      </c>
      <c r="D34" s="91" t="e">
        <f>#REF!</f>
        <v>#REF!</v>
      </c>
      <c r="E34" s="91" t="e">
        <f>#REF!</f>
        <v>#REF!</v>
      </c>
      <c r="F34" s="91" t="e">
        <f>#REF!</f>
        <v>#REF!</v>
      </c>
      <c r="G34" s="91" t="e">
        <f>#REF!</f>
        <v>#REF!</v>
      </c>
      <c r="H34" s="91" t="e">
        <f>#REF!</f>
        <v>#REF!</v>
      </c>
      <c r="I34" s="91" t="e">
        <f>#REF!</f>
        <v>#REF!</v>
      </c>
      <c r="J34" s="91" t="e">
        <f>#REF!</f>
        <v>#REF!</v>
      </c>
      <c r="K34" s="91" t="e">
        <f>#REF!</f>
        <v>#REF!</v>
      </c>
      <c r="L34" s="91" t="e">
        <f>#REF!</f>
        <v>#REF!</v>
      </c>
      <c r="M34" s="106" t="e">
        <f>#REF!</f>
        <v>#REF!</v>
      </c>
      <c r="N34" s="107" t="e">
        <f>#REF!</f>
        <v>#REF!</v>
      </c>
    </row>
    <row r="35" spans="1:14" s="5" customFormat="1" ht="12.75" customHeight="1">
      <c r="A35" s="3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92" t="s">
        <v>30</v>
      </c>
      <c r="B36" s="93"/>
      <c r="C36" s="93"/>
      <c r="D36" s="93"/>
      <c r="E36" s="93"/>
      <c r="F36" s="93"/>
      <c r="G36" s="93"/>
      <c r="H36" s="93"/>
      <c r="I36" s="93"/>
      <c r="J36" s="1"/>
      <c r="K36" s="1"/>
      <c r="L36" s="1"/>
      <c r="M36" s="1"/>
      <c r="N36" s="1"/>
    </row>
    <row r="37" spans="1:4" ht="12.75">
      <c r="A37" s="19"/>
      <c r="B37" s="4"/>
      <c r="C37" s="4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32" t="s">
        <v>31</v>
      </c>
      <c r="M67" s="24"/>
      <c r="N67" s="24"/>
    </row>
    <row r="68" spans="1:14" ht="25.5" customHeight="1">
      <c r="A68" s="144" t="s">
        <v>32</v>
      </c>
      <c r="B68" s="144"/>
      <c r="C68" s="25" t="s">
        <v>33</v>
      </c>
      <c r="D68" s="26" t="s">
        <v>34</v>
      </c>
      <c r="E68" s="25" t="s">
        <v>35</v>
      </c>
      <c r="F68" s="25" t="s">
        <v>36</v>
      </c>
      <c r="G68" s="25" t="s">
        <v>37</v>
      </c>
      <c r="H68" s="25" t="s">
        <v>38</v>
      </c>
      <c r="I68" s="33" t="s">
        <v>39</v>
      </c>
      <c r="J68" s="33" t="s">
        <v>40</v>
      </c>
      <c r="K68" s="25" t="s">
        <v>41</v>
      </c>
      <c r="L68" s="25" t="s">
        <v>42</v>
      </c>
      <c r="M68" s="34" t="s">
        <v>43</v>
      </c>
      <c r="N68" s="34" t="s">
        <v>44</v>
      </c>
    </row>
    <row r="69" spans="1:14" ht="12.75" customHeight="1">
      <c r="A69" s="146" t="s">
        <v>45</v>
      </c>
      <c r="B69" s="146"/>
      <c r="C69" s="27">
        <f>999.99+799.97+2541.35</f>
        <v>4341.3099999999995</v>
      </c>
      <c r="D69" s="24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 customHeight="1">
      <c r="A70" s="146" t="s">
        <v>46</v>
      </c>
      <c r="B70" s="146"/>
      <c r="C70" s="27"/>
      <c r="D70" s="24"/>
      <c r="E70" s="27">
        <f>599.96+1298.62</f>
        <v>1898.58</v>
      </c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 s="146" t="s">
        <v>47</v>
      </c>
      <c r="B71" s="146"/>
      <c r="C71" s="27"/>
      <c r="D71" s="24"/>
      <c r="E71" s="27">
        <v>2113.5</v>
      </c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 s="146" t="s">
        <v>48</v>
      </c>
      <c r="B72" s="146"/>
      <c r="C72" s="27"/>
      <c r="D72" s="24"/>
      <c r="E72" s="27"/>
      <c r="F72" s="27">
        <f>1754.44+2289.39</f>
        <v>4043.83</v>
      </c>
      <c r="G72" s="27"/>
      <c r="H72" s="27"/>
      <c r="I72" s="27"/>
      <c r="J72" s="27"/>
      <c r="K72" s="27"/>
      <c r="L72" s="27"/>
      <c r="M72" s="27"/>
      <c r="N72" s="27"/>
    </row>
    <row r="73" spans="1:14" ht="12.75" customHeight="1">
      <c r="A73" s="146" t="s">
        <v>49</v>
      </c>
      <c r="B73" s="146"/>
      <c r="C73" s="27"/>
      <c r="D73" s="28">
        <v>1499.97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.75" customHeight="1">
      <c r="A74" s="146" t="s">
        <v>50</v>
      </c>
      <c r="B74" s="146"/>
      <c r="C74" s="27"/>
      <c r="D74" s="28">
        <v>959.007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.75" customHeight="1">
      <c r="A75" s="146" t="s">
        <v>51</v>
      </c>
      <c r="B75" s="146"/>
      <c r="C75" s="27"/>
      <c r="D75" s="24"/>
      <c r="E75" s="27"/>
      <c r="F75" s="27">
        <v>297.5</v>
      </c>
      <c r="G75" s="27"/>
      <c r="H75" s="27"/>
      <c r="I75" s="27"/>
      <c r="J75" s="27"/>
      <c r="K75" s="27"/>
      <c r="L75" s="27"/>
      <c r="M75" s="27"/>
      <c r="N75" s="27"/>
    </row>
    <row r="76" spans="1:14" ht="12.75" customHeight="1">
      <c r="A76" s="146" t="s">
        <v>52</v>
      </c>
      <c r="B76" s="146"/>
      <c r="C76" s="27"/>
      <c r="D76" s="24"/>
      <c r="E76" s="27"/>
      <c r="F76" s="27">
        <v>50</v>
      </c>
      <c r="G76" s="27"/>
      <c r="H76" s="27"/>
      <c r="I76" s="27"/>
      <c r="J76" s="27"/>
      <c r="K76" s="27"/>
      <c r="L76" s="27"/>
      <c r="M76" s="27"/>
      <c r="N76" s="27"/>
    </row>
    <row r="77" spans="1:14" ht="12.75" customHeight="1">
      <c r="A77" s="146" t="s">
        <v>53</v>
      </c>
      <c r="B77" s="146"/>
      <c r="C77" s="27"/>
      <c r="D77" s="24"/>
      <c r="E77" s="27"/>
      <c r="F77" s="27"/>
      <c r="G77" s="27">
        <f>1641.3+999.96</f>
        <v>2641.26</v>
      </c>
      <c r="H77" s="27"/>
      <c r="I77" s="27"/>
      <c r="J77" s="27"/>
      <c r="K77" s="27"/>
      <c r="L77" s="27"/>
      <c r="M77" s="27"/>
      <c r="N77" s="27"/>
    </row>
    <row r="78" spans="1:14" ht="12.75" customHeight="1">
      <c r="A78" s="146" t="s">
        <v>54</v>
      </c>
      <c r="B78" s="146"/>
      <c r="C78" s="27"/>
      <c r="D78" s="24"/>
      <c r="E78" s="27"/>
      <c r="F78" s="27"/>
      <c r="G78" s="27">
        <v>1388.41</v>
      </c>
      <c r="H78" s="27"/>
      <c r="I78" s="27"/>
      <c r="J78" s="27"/>
      <c r="K78" s="27"/>
      <c r="L78" s="27"/>
      <c r="M78" s="27"/>
      <c r="N78" s="27"/>
    </row>
    <row r="79" spans="1:14" s="7" customFormat="1" ht="12.75" customHeight="1">
      <c r="A79" s="146" t="s">
        <v>55</v>
      </c>
      <c r="B79" s="146"/>
      <c r="C79" s="146"/>
      <c r="D79" s="24"/>
      <c r="E79" s="27"/>
      <c r="F79" s="27"/>
      <c r="G79" s="27">
        <f>700*4.26</f>
        <v>2982</v>
      </c>
      <c r="H79" s="27"/>
      <c r="I79" s="27"/>
      <c r="J79" s="27"/>
      <c r="K79" s="27"/>
      <c r="L79" s="27"/>
      <c r="M79" s="27"/>
      <c r="N79" s="27"/>
    </row>
    <row r="80" spans="1:14" ht="12.75" customHeight="1">
      <c r="A80" s="146" t="s">
        <v>56</v>
      </c>
      <c r="B80" s="146"/>
      <c r="C80" s="146"/>
      <c r="D80" s="24"/>
      <c r="E80" s="27"/>
      <c r="F80" s="27"/>
      <c r="G80" s="27"/>
      <c r="H80" s="27">
        <f>1199.94+1399.9+657.15</f>
        <v>3256.9900000000002</v>
      </c>
      <c r="I80" s="27"/>
      <c r="J80" s="27"/>
      <c r="K80" s="27"/>
      <c r="L80" s="27"/>
      <c r="M80" s="27"/>
      <c r="N80" s="27"/>
    </row>
    <row r="81" spans="1:14" ht="12.75" customHeight="1">
      <c r="A81" s="146" t="s">
        <v>57</v>
      </c>
      <c r="B81" s="146"/>
      <c r="C81" s="146"/>
      <c r="D81" s="24"/>
      <c r="E81" s="27"/>
      <c r="F81" s="27"/>
      <c r="G81" s="27"/>
      <c r="H81" s="27">
        <v>18.3</v>
      </c>
      <c r="I81" s="27">
        <f>849.99+900+899.92+1065.6</f>
        <v>3715.5099999999998</v>
      </c>
      <c r="J81" s="27"/>
      <c r="K81" s="27"/>
      <c r="L81" s="27"/>
      <c r="M81" s="27"/>
      <c r="N81" s="27"/>
    </row>
    <row r="82" spans="1:14" ht="12.75" customHeight="1">
      <c r="A82" s="146" t="s">
        <v>58</v>
      </c>
      <c r="B82" s="146"/>
      <c r="C82" s="146"/>
      <c r="D82" s="24"/>
      <c r="E82" s="27"/>
      <c r="F82" s="27"/>
      <c r="G82" s="27"/>
      <c r="H82" s="27"/>
      <c r="I82" s="27"/>
      <c r="J82" s="27"/>
      <c r="K82" s="27">
        <f>999.95+1199.96+116.8+735.67</f>
        <v>3052.38</v>
      </c>
      <c r="L82" s="27"/>
      <c r="M82" s="27"/>
      <c r="N82" s="27"/>
    </row>
    <row r="83" spans="1:14" ht="12.75" customHeight="1">
      <c r="A83" s="146" t="s">
        <v>59</v>
      </c>
      <c r="B83" s="146"/>
      <c r="C83" s="146"/>
      <c r="D83" s="24"/>
      <c r="E83" s="27"/>
      <c r="F83" s="27"/>
      <c r="G83" s="27"/>
      <c r="H83" s="27"/>
      <c r="I83" s="27"/>
      <c r="J83" s="27">
        <f>699.96+699.985+502.3</f>
        <v>1902.2450000000001</v>
      </c>
      <c r="K83" s="27"/>
      <c r="L83" s="27"/>
      <c r="M83" s="27"/>
      <c r="N83" s="27"/>
    </row>
    <row r="84" spans="1:14" ht="12.75" customHeight="1">
      <c r="A84" s="146" t="s">
        <v>60</v>
      </c>
      <c r="B84" s="146"/>
      <c r="C84" s="146"/>
      <c r="D84" s="24"/>
      <c r="E84" s="27"/>
      <c r="F84" s="27"/>
      <c r="G84" s="27"/>
      <c r="H84" s="27"/>
      <c r="I84" s="27"/>
      <c r="J84" s="27"/>
      <c r="K84" s="27"/>
      <c r="L84" s="27">
        <v>4474.3</v>
      </c>
      <c r="M84" s="27"/>
      <c r="N84" s="27"/>
    </row>
    <row r="85" spans="1:14" ht="12.75" customHeight="1">
      <c r="A85" s="146" t="s">
        <v>61</v>
      </c>
      <c r="B85" s="146"/>
      <c r="C85" s="146"/>
      <c r="D85" s="24"/>
      <c r="E85" s="27"/>
      <c r="F85" s="27"/>
      <c r="G85" s="27"/>
      <c r="H85" s="27"/>
      <c r="I85" s="27"/>
      <c r="J85" s="27"/>
      <c r="K85" s="27"/>
      <c r="L85" s="27"/>
      <c r="M85" s="27">
        <f>793.8*4.18</f>
        <v>3318.0839999999994</v>
      </c>
      <c r="N85" s="27"/>
    </row>
    <row r="86" spans="1:14" ht="12.75" customHeight="1">
      <c r="A86" s="145" t="s">
        <v>62</v>
      </c>
      <c r="B86" s="145"/>
      <c r="C86" s="145"/>
      <c r="D86" s="24"/>
      <c r="E86" s="27"/>
      <c r="F86" s="27"/>
      <c r="G86" s="27"/>
      <c r="H86" s="27"/>
      <c r="I86" s="27"/>
      <c r="J86" s="27"/>
      <c r="K86" s="27"/>
      <c r="L86" s="27"/>
      <c r="M86" s="27">
        <v>999.954</v>
      </c>
      <c r="N86" s="27"/>
    </row>
    <row r="87" spans="1:14" ht="12.75" customHeight="1">
      <c r="A87" s="145" t="s">
        <v>63</v>
      </c>
      <c r="B87" s="145"/>
      <c r="C87" s="145"/>
      <c r="D87" s="24"/>
      <c r="E87" s="27"/>
      <c r="F87" s="27"/>
      <c r="G87" s="27"/>
      <c r="H87" s="27"/>
      <c r="I87" s="27"/>
      <c r="J87" s="27"/>
      <c r="K87" s="27"/>
      <c r="L87" s="27"/>
      <c r="M87" s="27">
        <v>249.066</v>
      </c>
      <c r="N87" s="27"/>
    </row>
    <row r="88" spans="1:14" ht="12.75" customHeight="1">
      <c r="A88" s="145" t="s">
        <v>64</v>
      </c>
      <c r="B88" s="145"/>
      <c r="C88" s="145"/>
      <c r="D88" s="24"/>
      <c r="E88" s="27"/>
      <c r="F88" s="27"/>
      <c r="G88" s="27"/>
      <c r="H88" s="27"/>
      <c r="I88" s="27"/>
      <c r="J88" s="27"/>
      <c r="K88" s="27"/>
      <c r="L88" s="27"/>
      <c r="M88" s="27">
        <v>1426.8</v>
      </c>
      <c r="N88" s="27"/>
    </row>
    <row r="89" spans="1:14" ht="12.75" customHeight="1">
      <c r="A89" s="145" t="s">
        <v>65</v>
      </c>
      <c r="B89" s="145"/>
      <c r="C89" s="145"/>
      <c r="D89" s="24"/>
      <c r="E89" s="27"/>
      <c r="F89" s="27"/>
      <c r="G89" s="27"/>
      <c r="H89" s="27"/>
      <c r="I89" s="27"/>
      <c r="J89" s="27"/>
      <c r="K89" s="27"/>
      <c r="L89" s="27"/>
      <c r="M89" s="27"/>
      <c r="N89" s="27">
        <v>1713.4</v>
      </c>
    </row>
    <row r="90" spans="1:14" s="4" customFormat="1" ht="12.75" customHeight="1">
      <c r="A90" s="143"/>
      <c r="B90" s="143"/>
      <c r="C90" s="29">
        <f>SUM(C69:C85)</f>
        <v>4341.3099999999995</v>
      </c>
      <c r="D90" s="30">
        <f>SUM(D73:D89)</f>
        <v>2458.977</v>
      </c>
      <c r="E90" s="29">
        <f aca="true" t="shared" si="11" ref="E90:L90">SUM(E70:E85)</f>
        <v>4012.08</v>
      </c>
      <c r="F90" s="29">
        <f t="shared" si="11"/>
        <v>4391.33</v>
      </c>
      <c r="G90" s="29">
        <f t="shared" si="11"/>
        <v>7011.67</v>
      </c>
      <c r="H90" s="29">
        <f t="shared" si="11"/>
        <v>3275.2900000000004</v>
      </c>
      <c r="I90" s="29">
        <f t="shared" si="11"/>
        <v>3715.5099999999998</v>
      </c>
      <c r="J90" s="29">
        <f t="shared" si="11"/>
        <v>1902.2450000000001</v>
      </c>
      <c r="K90" s="29">
        <f t="shared" si="11"/>
        <v>3052.38</v>
      </c>
      <c r="L90" s="29">
        <f t="shared" si="11"/>
        <v>4474.3</v>
      </c>
      <c r="M90" s="29">
        <f>SUM(M85:M88)</f>
        <v>5993.9039999999995</v>
      </c>
      <c r="N90" s="29">
        <f>SUM(N70:N89)</f>
        <v>1713.4</v>
      </c>
    </row>
    <row r="91" spans="1:14" ht="44.25" customHeight="1">
      <c r="A91" s="25" t="s">
        <v>66</v>
      </c>
      <c r="B91" s="24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8">
        <v>0</v>
      </c>
      <c r="I91" s="28">
        <v>2649.9</v>
      </c>
      <c r="J91" s="28">
        <v>1399.949</v>
      </c>
      <c r="K91" s="28">
        <v>3052.4</v>
      </c>
      <c r="L91" s="28">
        <v>0</v>
      </c>
      <c r="M91" s="28">
        <v>2675.816</v>
      </c>
      <c r="N91" s="28">
        <v>1713.4</v>
      </c>
    </row>
    <row r="92" spans="1:14" s="4" customFormat="1" ht="12.75" customHeight="1">
      <c r="A92" s="144" t="s">
        <v>67</v>
      </c>
      <c r="B92" s="144"/>
      <c r="C92" s="29">
        <f aca="true" t="shared" si="12" ref="C92:N92">C91+C90</f>
        <v>4341.3099999999995</v>
      </c>
      <c r="D92" s="29">
        <f t="shared" si="12"/>
        <v>2458.977</v>
      </c>
      <c r="E92" s="29">
        <f t="shared" si="12"/>
        <v>4012.08</v>
      </c>
      <c r="F92" s="29">
        <f t="shared" si="12"/>
        <v>4391.33</v>
      </c>
      <c r="G92" s="29">
        <f t="shared" si="12"/>
        <v>7011.67</v>
      </c>
      <c r="H92" s="29">
        <f t="shared" si="12"/>
        <v>3275.2900000000004</v>
      </c>
      <c r="I92" s="29">
        <f t="shared" si="12"/>
        <v>6365.41</v>
      </c>
      <c r="J92" s="29">
        <f t="shared" si="12"/>
        <v>3302.1940000000004</v>
      </c>
      <c r="K92" s="29">
        <f t="shared" si="12"/>
        <v>6104.780000000001</v>
      </c>
      <c r="L92" s="29">
        <f t="shared" si="12"/>
        <v>4474.3</v>
      </c>
      <c r="M92" s="29">
        <f t="shared" si="12"/>
        <v>8669.72</v>
      </c>
      <c r="N92" s="29">
        <f t="shared" si="12"/>
        <v>3426.8</v>
      </c>
    </row>
    <row r="93" spans="1:14" ht="30.75" customHeight="1">
      <c r="A93" s="145" t="s">
        <v>68</v>
      </c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view="pageBreakPreview" zoomScale="90" zoomScaleNormal="75" zoomScaleSheetLayoutView="90" zoomScalePageLayoutView="0" workbookViewId="0" topLeftCell="A1">
      <selection activeCell="L24" sqref="L24"/>
    </sheetView>
  </sheetViews>
  <sheetFormatPr defaultColWidth="9.140625" defaultRowHeight="12.75"/>
  <cols>
    <col min="1" max="1" width="64.421875" style="0" customWidth="1"/>
    <col min="2" max="2" width="15.421875" style="0" customWidth="1"/>
    <col min="3" max="3" width="12.28125" style="3" bestFit="1" customWidth="1"/>
    <col min="4" max="6" width="12.57421875" style="3" bestFit="1" customWidth="1"/>
    <col min="7" max="7" width="11.140625" style="3" bestFit="1" customWidth="1"/>
    <col min="8" max="8" width="12.57421875" style="3" bestFit="1" customWidth="1"/>
    <col min="9" max="9" width="11.140625" style="3" bestFit="1" customWidth="1"/>
    <col min="10" max="10" width="12.28125" style="3" bestFit="1" customWidth="1"/>
    <col min="11" max="11" width="13.28125" style="3" bestFit="1" customWidth="1"/>
    <col min="12" max="12" width="12.57421875" style="3" bestFit="1" customWidth="1"/>
    <col min="13" max="13" width="12.00390625" style="3" bestFit="1" customWidth="1"/>
    <col min="14" max="14" width="12.57421875" style="3" bestFit="1" customWidth="1"/>
  </cols>
  <sheetData>
    <row r="1" spans="1:11" ht="45.75" customHeight="1">
      <c r="A1" s="128" t="s">
        <v>88</v>
      </c>
      <c r="B1" s="149"/>
      <c r="C1" s="149"/>
      <c r="D1" s="149"/>
      <c r="E1" s="149"/>
      <c r="F1" s="149"/>
      <c r="G1" s="149"/>
      <c r="H1" s="149"/>
      <c r="I1" s="123"/>
      <c r="J1" s="123"/>
      <c r="K1" s="123"/>
    </row>
    <row r="2" spans="1:14" ht="27.75" customHeight="1" thickBot="1">
      <c r="A2" s="37"/>
      <c r="N2" s="124" t="s">
        <v>89</v>
      </c>
    </row>
    <row r="3" spans="1:14" s="142" customFormat="1" ht="45.75" customHeight="1" thickBot="1">
      <c r="A3" s="138" t="s">
        <v>2</v>
      </c>
      <c r="B3" s="139" t="s">
        <v>91</v>
      </c>
      <c r="C3" s="140" t="s">
        <v>74</v>
      </c>
      <c r="D3" s="140" t="s">
        <v>75</v>
      </c>
      <c r="E3" s="140" t="s">
        <v>76</v>
      </c>
      <c r="F3" s="140" t="s">
        <v>77</v>
      </c>
      <c r="G3" s="140" t="s">
        <v>78</v>
      </c>
      <c r="H3" s="140" t="s">
        <v>79</v>
      </c>
      <c r="I3" s="140" t="s">
        <v>80</v>
      </c>
      <c r="J3" s="140" t="s">
        <v>73</v>
      </c>
      <c r="K3" s="140" t="s">
        <v>81</v>
      </c>
      <c r="L3" s="140" t="s">
        <v>82</v>
      </c>
      <c r="M3" s="140" t="s">
        <v>83</v>
      </c>
      <c r="N3" s="141" t="s">
        <v>84</v>
      </c>
    </row>
    <row r="4" spans="1:14" s="5" customFormat="1" ht="37.5" customHeight="1">
      <c r="A4" s="36" t="s">
        <v>69</v>
      </c>
      <c r="B4" s="55">
        <v>96732.49999999999</v>
      </c>
      <c r="C4" s="55">
        <v>10311.630000000001</v>
      </c>
      <c r="D4" s="55">
        <v>13531.340000000002</v>
      </c>
      <c r="E4" s="55">
        <v>12572.42</v>
      </c>
      <c r="F4" s="55">
        <v>4766.03</v>
      </c>
      <c r="G4" s="55">
        <v>2464.45</v>
      </c>
      <c r="H4" s="55">
        <v>3135.45</v>
      </c>
      <c r="I4" s="55">
        <v>3709.18</v>
      </c>
      <c r="J4" s="55">
        <v>13786.22</v>
      </c>
      <c r="K4" s="55">
        <v>3665.47</v>
      </c>
      <c r="L4" s="55">
        <v>3956.59</v>
      </c>
      <c r="M4" s="55">
        <v>11145.8</v>
      </c>
      <c r="N4" s="132">
        <v>13687.919999999998</v>
      </c>
    </row>
    <row r="5" spans="1:14" s="5" customFormat="1" ht="23.25" customHeight="1">
      <c r="A5" s="38" t="s">
        <v>12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9"/>
    </row>
    <row r="6" spans="1:16" s="5" customFormat="1" ht="23.25" customHeight="1">
      <c r="A6" s="39" t="s">
        <v>70</v>
      </c>
      <c r="B6" s="40">
        <v>77140.74</v>
      </c>
      <c r="C6" s="41">
        <v>8638.35</v>
      </c>
      <c r="D6" s="41">
        <v>10803.920000000002</v>
      </c>
      <c r="E6" s="41">
        <v>11780.78</v>
      </c>
      <c r="F6" s="41">
        <v>1439.04</v>
      </c>
      <c r="G6" s="41">
        <v>1561.22</v>
      </c>
      <c r="H6" s="41">
        <v>1607.75</v>
      </c>
      <c r="I6" s="41">
        <v>1784.69</v>
      </c>
      <c r="J6" s="41">
        <v>12559.9</v>
      </c>
      <c r="K6" s="41">
        <v>2466.22</v>
      </c>
      <c r="L6" s="41">
        <v>1539.25</v>
      </c>
      <c r="M6" s="41">
        <v>10482.25</v>
      </c>
      <c r="N6" s="49">
        <v>12477.369999999999</v>
      </c>
      <c r="O6" s="20"/>
      <c r="P6" s="20"/>
    </row>
    <row r="7" spans="1:16" s="5" customFormat="1" ht="21" customHeight="1" thickBot="1">
      <c r="A7" s="42" t="s">
        <v>85</v>
      </c>
      <c r="B7" s="43">
        <v>19591.76</v>
      </c>
      <c r="C7" s="41">
        <v>1673.28</v>
      </c>
      <c r="D7" s="41">
        <v>2727.42</v>
      </c>
      <c r="E7" s="41">
        <v>791.64</v>
      </c>
      <c r="F7" s="41">
        <v>3326.99</v>
      </c>
      <c r="G7" s="41">
        <v>903.23</v>
      </c>
      <c r="H7" s="41">
        <v>1527.7</v>
      </c>
      <c r="I7" s="41">
        <v>1924.4899999999998</v>
      </c>
      <c r="J7" s="41">
        <v>1226.32</v>
      </c>
      <c r="K7" s="41">
        <v>1199.25</v>
      </c>
      <c r="L7" s="41">
        <v>2417.34</v>
      </c>
      <c r="M7" s="41">
        <v>663.55</v>
      </c>
      <c r="N7" s="49">
        <v>1210.55</v>
      </c>
      <c r="O7" s="20"/>
      <c r="P7" s="20"/>
    </row>
    <row r="8" spans="1:16" s="5" customFormat="1" ht="16.5" thickBot="1">
      <c r="A8" s="14" t="s">
        <v>19</v>
      </c>
      <c r="B8" s="121">
        <v>68648.26999999999</v>
      </c>
      <c r="C8" s="121">
        <v>9564.88</v>
      </c>
      <c r="D8" s="121">
        <v>5651.26</v>
      </c>
      <c r="E8" s="121">
        <v>10466.25</v>
      </c>
      <c r="F8" s="121">
        <v>2877.17</v>
      </c>
      <c r="G8" s="121">
        <v>1238.8799999999999</v>
      </c>
      <c r="H8" s="121">
        <v>2291.82</v>
      </c>
      <c r="I8" s="121">
        <v>2610.02</v>
      </c>
      <c r="J8" s="121">
        <v>12151.14</v>
      </c>
      <c r="K8" s="121">
        <v>1586.77</v>
      </c>
      <c r="L8" s="121">
        <v>2555.44</v>
      </c>
      <c r="M8" s="121">
        <v>6762.3099999999995</v>
      </c>
      <c r="N8" s="133">
        <v>10892.33</v>
      </c>
      <c r="O8" s="20"/>
      <c r="P8" s="20"/>
    </row>
    <row r="9" spans="1:14" s="5" customFormat="1" ht="15.75">
      <c r="A9" s="44" t="s">
        <v>12</v>
      </c>
      <c r="B9" s="45"/>
      <c r="C9" s="46"/>
      <c r="D9" s="46"/>
      <c r="E9" s="46"/>
      <c r="F9" s="125"/>
      <c r="G9" s="125"/>
      <c r="H9" s="125"/>
      <c r="I9" s="125"/>
      <c r="J9" s="125"/>
      <c r="K9" s="125"/>
      <c r="L9" s="126"/>
      <c r="M9" s="126"/>
      <c r="N9" s="129"/>
    </row>
    <row r="10" spans="1:14" s="5" customFormat="1" ht="20.25" customHeight="1">
      <c r="A10" s="48" t="s">
        <v>71</v>
      </c>
      <c r="B10" s="40">
        <v>57651.8</v>
      </c>
      <c r="C10" s="41">
        <v>8549.57</v>
      </c>
      <c r="D10" s="41">
        <v>4523.39</v>
      </c>
      <c r="E10" s="41">
        <v>10035.5</v>
      </c>
      <c r="F10" s="41">
        <v>1244.19</v>
      </c>
      <c r="G10" s="41">
        <v>1067.32</v>
      </c>
      <c r="H10" s="41">
        <v>1169.69</v>
      </c>
      <c r="I10" s="41">
        <v>1461.17</v>
      </c>
      <c r="J10" s="41">
        <v>11273.97</v>
      </c>
      <c r="K10" s="41">
        <v>727.16</v>
      </c>
      <c r="L10" s="41">
        <v>1067.63</v>
      </c>
      <c r="M10" s="41">
        <v>6257.62</v>
      </c>
      <c r="N10" s="49">
        <v>10274.59</v>
      </c>
    </row>
    <row r="11" spans="1:14" s="5" customFormat="1" ht="21" customHeight="1" thickBot="1">
      <c r="A11" s="50" t="s">
        <v>86</v>
      </c>
      <c r="B11" s="43">
        <v>10996.470000000001</v>
      </c>
      <c r="C11" s="41">
        <v>1015.31</v>
      </c>
      <c r="D11" s="41">
        <v>1127.87</v>
      </c>
      <c r="E11" s="41">
        <v>430.75</v>
      </c>
      <c r="F11" s="41">
        <v>1632.98</v>
      </c>
      <c r="G11" s="41">
        <v>171.56</v>
      </c>
      <c r="H11" s="41">
        <v>1122.13</v>
      </c>
      <c r="I11" s="41">
        <v>1148.85</v>
      </c>
      <c r="J11" s="41">
        <v>877.17</v>
      </c>
      <c r="K11" s="41">
        <v>859.61</v>
      </c>
      <c r="L11" s="41">
        <v>1487.81</v>
      </c>
      <c r="M11" s="41">
        <v>504.69</v>
      </c>
      <c r="N11" s="49">
        <v>617.74</v>
      </c>
    </row>
    <row r="12" spans="1:14" s="5" customFormat="1" ht="16.5" thickBot="1">
      <c r="A12" s="51" t="s">
        <v>24</v>
      </c>
      <c r="B12" s="122">
        <v>28084.230000000007</v>
      </c>
      <c r="C12" s="122">
        <v>746.75</v>
      </c>
      <c r="D12" s="122">
        <v>7880.080000000001</v>
      </c>
      <c r="E12" s="122">
        <v>2106.17</v>
      </c>
      <c r="F12" s="122">
        <v>1888.86</v>
      </c>
      <c r="G12" s="122">
        <v>1225.57</v>
      </c>
      <c r="H12" s="122">
        <v>843.63</v>
      </c>
      <c r="I12" s="122">
        <v>1099.1599999999999</v>
      </c>
      <c r="J12" s="122">
        <v>1635.08</v>
      </c>
      <c r="K12" s="122">
        <v>2078.7</v>
      </c>
      <c r="L12" s="122">
        <v>1401.15</v>
      </c>
      <c r="M12" s="122">
        <v>4383.49</v>
      </c>
      <c r="N12" s="134">
        <v>2795.5899999999997</v>
      </c>
    </row>
    <row r="13" spans="1:14" s="5" customFormat="1" ht="15.75">
      <c r="A13" s="44" t="s">
        <v>12</v>
      </c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127"/>
      <c r="M13" s="127"/>
      <c r="N13" s="47"/>
    </row>
    <row r="14" spans="1:14" s="5" customFormat="1" ht="19.5" customHeight="1">
      <c r="A14" s="48" t="s">
        <v>72</v>
      </c>
      <c r="B14" s="40">
        <v>19488.94</v>
      </c>
      <c r="C14" s="41">
        <v>88.78</v>
      </c>
      <c r="D14" s="41">
        <v>6280.530000000001</v>
      </c>
      <c r="E14" s="41">
        <v>1745.28</v>
      </c>
      <c r="F14" s="41">
        <v>194.85</v>
      </c>
      <c r="G14" s="41">
        <v>493.90000000000003</v>
      </c>
      <c r="H14" s="41">
        <v>438.06</v>
      </c>
      <c r="I14" s="41">
        <v>323.52</v>
      </c>
      <c r="J14" s="41">
        <v>1285.9299999999998</v>
      </c>
      <c r="K14" s="41">
        <v>1739.06</v>
      </c>
      <c r="L14" s="41">
        <v>471.62</v>
      </c>
      <c r="M14" s="41">
        <v>4224.63</v>
      </c>
      <c r="N14" s="49">
        <v>2202.7799999999997</v>
      </c>
    </row>
    <row r="15" spans="1:14" s="5" customFormat="1" ht="22.5" customHeight="1" thickBot="1">
      <c r="A15" s="52" t="s">
        <v>86</v>
      </c>
      <c r="B15" s="53">
        <v>8595.289999999999</v>
      </c>
      <c r="C15" s="56">
        <v>657.97</v>
      </c>
      <c r="D15" s="56">
        <v>1599.55</v>
      </c>
      <c r="E15" s="56">
        <v>360.89</v>
      </c>
      <c r="F15" s="56">
        <v>1694.01</v>
      </c>
      <c r="G15" s="56">
        <v>731.67</v>
      </c>
      <c r="H15" s="56">
        <v>405.57</v>
      </c>
      <c r="I15" s="56">
        <v>775.64</v>
      </c>
      <c r="J15" s="56">
        <v>349.15</v>
      </c>
      <c r="K15" s="56">
        <v>339.64000000000004</v>
      </c>
      <c r="L15" s="56">
        <v>929.53</v>
      </c>
      <c r="M15" s="56">
        <v>158.85999999999999</v>
      </c>
      <c r="N15" s="57">
        <v>592.81</v>
      </c>
    </row>
    <row r="16" spans="1:14" ht="18.75" customHeight="1">
      <c r="A16" s="135" t="s">
        <v>92</v>
      </c>
      <c r="B16" s="135"/>
      <c r="C16" s="135"/>
      <c r="D16" s="135"/>
      <c r="E16" s="135"/>
      <c r="F16" s="135"/>
      <c r="G16" s="130"/>
      <c r="H16" s="130"/>
      <c r="I16" s="130"/>
      <c r="J16" s="130"/>
      <c r="K16" s="130"/>
      <c r="L16" s="130"/>
      <c r="M16" s="130"/>
      <c r="N16" s="130"/>
    </row>
    <row r="17" spans="1:14" s="131" customFormat="1" ht="18.75" customHeight="1">
      <c r="A17" s="136" t="s">
        <v>90</v>
      </c>
      <c r="B17" s="137"/>
      <c r="C17" s="137"/>
      <c r="D17" s="137"/>
      <c r="E17" s="137"/>
      <c r="F17" s="137"/>
      <c r="G17" s="2"/>
      <c r="H17" s="2"/>
      <c r="I17" s="2"/>
      <c r="J17" s="2"/>
      <c r="K17" s="2"/>
      <c r="L17" s="2"/>
      <c r="M17" s="2"/>
      <c r="N17" s="2"/>
    </row>
    <row r="18" spans="1:14" s="35" customFormat="1" ht="24.75" customHeight="1">
      <c r="A18" s="150" t="s">
        <v>87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</row>
  </sheetData>
  <sheetProtection/>
  <mergeCells count="2">
    <mergeCell ref="B1:H1"/>
    <mergeCell ref="A18:N18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2022-03-14T13:36:42Z</cp:lastPrinted>
  <dcterms:created xsi:type="dcterms:W3CDTF">2015-04-24T09:04:58Z</dcterms:created>
  <dcterms:modified xsi:type="dcterms:W3CDTF">2022-03-14T13:36:45Z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