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5\02 februarie 2025\pt.site febr.2025\"/>
    </mc:Choice>
  </mc:AlternateContent>
  <bookViews>
    <workbookView xWindow="0" yWindow="0" windowWidth="23016" windowHeight="9168"/>
  </bookViews>
  <sheets>
    <sheet name="februarie 2025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'februarie 2025 '!$A$1:$S$71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'februarie 2025 '!$13:$18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0" i="1" l="1"/>
  <c r="N69" i="1"/>
  <c r="P69" i="1" s="1"/>
  <c r="R69" i="1" s="1"/>
  <c r="N68" i="1"/>
  <c r="P68" i="1" s="1"/>
  <c r="Q68" i="1" s="1"/>
  <c r="N67" i="1"/>
  <c r="P67" i="1" s="1"/>
  <c r="Q67" i="1" s="1"/>
  <c r="O66" i="1"/>
  <c r="M66" i="1"/>
  <c r="L66" i="1"/>
  <c r="K66" i="1"/>
  <c r="I66" i="1"/>
  <c r="G66" i="1"/>
  <c r="F66" i="1"/>
  <c r="E66" i="1"/>
  <c r="D66" i="1"/>
  <c r="C66" i="1"/>
  <c r="N65" i="1"/>
  <c r="P65" i="1" s="1"/>
  <c r="R65" i="1" s="1"/>
  <c r="O63" i="1"/>
  <c r="L63" i="1"/>
  <c r="Q63" i="1"/>
  <c r="M63" i="1"/>
  <c r="K63" i="1"/>
  <c r="J63" i="1"/>
  <c r="I63" i="1"/>
  <c r="H63" i="1"/>
  <c r="G63" i="1"/>
  <c r="F63" i="1"/>
  <c r="E63" i="1"/>
  <c r="C63" i="1"/>
  <c r="N62" i="1"/>
  <c r="N61" i="1"/>
  <c r="P61" i="1" s="1"/>
  <c r="R61" i="1" s="1"/>
  <c r="N60" i="1"/>
  <c r="P60" i="1" s="1"/>
  <c r="R60" i="1" s="1"/>
  <c r="S60" i="1" s="1"/>
  <c r="N55" i="1"/>
  <c r="P55" i="1" s="1"/>
  <c r="R55" i="1" s="1"/>
  <c r="S55" i="1" s="1"/>
  <c r="N54" i="1"/>
  <c r="N53" i="1"/>
  <c r="P53" i="1" s="1"/>
  <c r="R53" i="1" s="1"/>
  <c r="S53" i="1" s="1"/>
  <c r="N52" i="1"/>
  <c r="P52" i="1" s="1"/>
  <c r="R52" i="1" s="1"/>
  <c r="S52" i="1" s="1"/>
  <c r="Q49" i="1"/>
  <c r="M49" i="1"/>
  <c r="K49" i="1"/>
  <c r="J49" i="1"/>
  <c r="H49" i="1"/>
  <c r="C49" i="1"/>
  <c r="N44" i="1"/>
  <c r="P44" i="1" s="1"/>
  <c r="R44" i="1" s="1"/>
  <c r="N43" i="1"/>
  <c r="P43" i="1" s="1"/>
  <c r="R43" i="1" s="1"/>
  <c r="S43" i="1" s="1"/>
  <c r="N42" i="1"/>
  <c r="P42" i="1" s="1"/>
  <c r="N40" i="1"/>
  <c r="P40" i="1" s="1"/>
  <c r="R40" i="1" s="1"/>
  <c r="S40" i="1" s="1"/>
  <c r="N34" i="1"/>
  <c r="P34" i="1" s="1"/>
  <c r="R34" i="1" s="1"/>
  <c r="N33" i="1"/>
  <c r="P33" i="1" s="1"/>
  <c r="R33" i="1" s="1"/>
  <c r="S33" i="1" s="1"/>
  <c r="N32" i="1"/>
  <c r="P32" i="1" s="1"/>
  <c r="R32" i="1" s="1"/>
  <c r="N31" i="1"/>
  <c r="P31" i="1" s="1"/>
  <c r="R31" i="1" s="1"/>
  <c r="S31" i="1" s="1"/>
  <c r="N30" i="1"/>
  <c r="P30" i="1" s="1"/>
  <c r="R30" i="1" s="1"/>
  <c r="S30" i="1" s="1"/>
  <c r="D28" i="1"/>
  <c r="N29" i="1"/>
  <c r="P29" i="1" s="1"/>
  <c r="R29" i="1" s="1"/>
  <c r="S29" i="1" s="1"/>
  <c r="Q28" i="1"/>
  <c r="O28" i="1"/>
  <c r="M28" i="1"/>
  <c r="L28" i="1"/>
  <c r="K28" i="1"/>
  <c r="J28" i="1"/>
  <c r="I28" i="1"/>
  <c r="H28" i="1"/>
  <c r="G28" i="1"/>
  <c r="F28" i="1"/>
  <c r="E28" i="1"/>
  <c r="C28" i="1"/>
  <c r="N27" i="1"/>
  <c r="P27" i="1" s="1"/>
  <c r="R27" i="1" s="1"/>
  <c r="C23" i="1"/>
  <c r="N25" i="1"/>
  <c r="P25" i="1" s="1"/>
  <c r="R25" i="1" s="1"/>
  <c r="S25" i="1" s="1"/>
  <c r="D23" i="1"/>
  <c r="Q23" i="1"/>
  <c r="O23" i="1"/>
  <c r="M23" i="1"/>
  <c r="L23" i="1"/>
  <c r="K23" i="1"/>
  <c r="J23" i="1"/>
  <c r="I23" i="1"/>
  <c r="H23" i="1"/>
  <c r="G23" i="1"/>
  <c r="F23" i="1"/>
  <c r="E23" i="1"/>
  <c r="M21" i="1"/>
  <c r="M20" i="1" s="1"/>
  <c r="H20" i="1"/>
  <c r="G49" i="1"/>
  <c r="F49" i="1"/>
  <c r="E49" i="1"/>
  <c r="E48" i="1" l="1"/>
  <c r="Q22" i="1"/>
  <c r="Q21" i="1" s="1"/>
  <c r="G48" i="1"/>
  <c r="G22" i="1"/>
  <c r="G21" i="1" s="1"/>
  <c r="G20" i="1" s="1"/>
  <c r="I22" i="1"/>
  <c r="I21" i="1" s="1"/>
  <c r="I20" i="1" s="1"/>
  <c r="K22" i="1"/>
  <c r="K21" i="1" s="1"/>
  <c r="K20" i="1" s="1"/>
  <c r="K48" i="1"/>
  <c r="N66" i="1"/>
  <c r="P66" i="1" s="1"/>
  <c r="C48" i="1"/>
  <c r="M48" i="1"/>
  <c r="M71" i="1" s="1"/>
  <c r="H48" i="1"/>
  <c r="S34" i="1"/>
  <c r="N41" i="1"/>
  <c r="P41" i="1" s="1"/>
  <c r="R41" i="1" s="1"/>
  <c r="S41" i="1" s="1"/>
  <c r="S44" i="1"/>
  <c r="F48" i="1"/>
  <c r="E22" i="1"/>
  <c r="N24" i="1"/>
  <c r="P24" i="1" s="1"/>
  <c r="R24" i="1" s="1"/>
  <c r="S24" i="1" s="1"/>
  <c r="N56" i="1"/>
  <c r="P56" i="1" s="1"/>
  <c r="R56" i="1" s="1"/>
  <c r="S56" i="1" s="1"/>
  <c r="P62" i="1"/>
  <c r="R62" i="1" s="1"/>
  <c r="S62" i="1" s="1"/>
  <c r="N26" i="1"/>
  <c r="P26" i="1" s="1"/>
  <c r="R26" i="1" s="1"/>
  <c r="S26" i="1" s="1"/>
  <c r="S32" i="1"/>
  <c r="S27" i="1"/>
  <c r="N51" i="1"/>
  <c r="P51" i="1" s="1"/>
  <c r="R51" i="1" s="1"/>
  <c r="S51" i="1" s="1"/>
  <c r="N59" i="1"/>
  <c r="P59" i="1" s="1"/>
  <c r="R59" i="1" s="1"/>
  <c r="S59" i="1" s="1"/>
  <c r="L49" i="1"/>
  <c r="L48" i="1" s="1"/>
  <c r="S65" i="1"/>
  <c r="H22" i="1"/>
  <c r="O22" i="1"/>
  <c r="O21" i="1" s="1"/>
  <c r="N28" i="1"/>
  <c r="P28" i="1" s="1"/>
  <c r="R28" i="1" s="1"/>
  <c r="S28" i="1" s="1"/>
  <c r="J22" i="1"/>
  <c r="J21" i="1" s="1"/>
  <c r="J20" i="1" s="1"/>
  <c r="N39" i="1"/>
  <c r="P39" i="1" s="1"/>
  <c r="R39" i="1" s="1"/>
  <c r="S39" i="1" s="1"/>
  <c r="N46" i="1"/>
  <c r="P46" i="1" s="1"/>
  <c r="R46" i="1" s="1"/>
  <c r="S46" i="1" s="1"/>
  <c r="S61" i="1"/>
  <c r="N23" i="1"/>
  <c r="P23" i="1" s="1"/>
  <c r="R23" i="1" s="1"/>
  <c r="S23" i="1" s="1"/>
  <c r="C22" i="1"/>
  <c r="N58" i="1"/>
  <c r="P58" i="1" s="1"/>
  <c r="R58" i="1" s="1"/>
  <c r="S58" i="1" s="1"/>
  <c r="Q66" i="1"/>
  <c r="N36" i="1"/>
  <c r="P36" i="1" s="1"/>
  <c r="R36" i="1" s="1"/>
  <c r="S36" i="1" s="1"/>
  <c r="S67" i="1"/>
  <c r="S69" i="1"/>
  <c r="P54" i="1"/>
  <c r="R54" i="1" s="1"/>
  <c r="S54" i="1" s="1"/>
  <c r="N38" i="1"/>
  <c r="Q42" i="1"/>
  <c r="Q20" i="1" s="1"/>
  <c r="N64" i="1"/>
  <c r="P64" i="1" s="1"/>
  <c r="R64" i="1" s="1"/>
  <c r="D22" i="1"/>
  <c r="D21" i="1" s="1"/>
  <c r="D20" i="1" s="1"/>
  <c r="N57" i="1"/>
  <c r="P57" i="1" s="1"/>
  <c r="R57" i="1" s="1"/>
  <c r="S57" i="1" s="1"/>
  <c r="D63" i="1"/>
  <c r="N63" i="1" s="1"/>
  <c r="P63" i="1" s="1"/>
  <c r="R63" i="1" s="1"/>
  <c r="S63" i="1" s="1"/>
  <c r="F22" i="1"/>
  <c r="F21" i="1" s="1"/>
  <c r="F20" i="1" s="1"/>
  <c r="L22" i="1"/>
  <c r="L21" i="1" s="1"/>
  <c r="L20" i="1" s="1"/>
  <c r="J48" i="1"/>
  <c r="N50" i="1"/>
  <c r="P50" i="1" s="1"/>
  <c r="R50" i="1" s="1"/>
  <c r="S50" i="1" s="1"/>
  <c r="D49" i="1"/>
  <c r="R68" i="1"/>
  <c r="S68" i="1" s="1"/>
  <c r="I49" i="1"/>
  <c r="I48" i="1" s="1"/>
  <c r="N45" i="1"/>
  <c r="P45" i="1" s="1"/>
  <c r="R45" i="1" s="1"/>
  <c r="S45" i="1" s="1"/>
  <c r="K71" i="1" l="1"/>
  <c r="G71" i="1"/>
  <c r="H71" i="1"/>
  <c r="R42" i="1"/>
  <c r="S42" i="1" s="1"/>
  <c r="R66" i="1"/>
  <c r="S66" i="1" s="1"/>
  <c r="Q48" i="1"/>
  <c r="Q71" i="1" s="1"/>
  <c r="L71" i="1"/>
  <c r="O49" i="1"/>
  <c r="O48" i="1" s="1"/>
  <c r="E21" i="1"/>
  <c r="E20" i="1" s="1"/>
  <c r="N35" i="1"/>
  <c r="P35" i="1" s="1"/>
  <c r="R35" i="1" s="1"/>
  <c r="S35" i="1" s="1"/>
  <c r="F71" i="1"/>
  <c r="J71" i="1"/>
  <c r="D48" i="1"/>
  <c r="N48" i="1" s="1"/>
  <c r="N49" i="1"/>
  <c r="O38" i="1"/>
  <c r="O20" i="1" s="1"/>
  <c r="S64" i="1"/>
  <c r="N22" i="1"/>
  <c r="P22" i="1" s="1"/>
  <c r="R22" i="1" s="1"/>
  <c r="S22" i="1" s="1"/>
  <c r="C21" i="1"/>
  <c r="I71" i="1"/>
  <c r="O71" i="1" l="1"/>
  <c r="P49" i="1"/>
  <c r="R49" i="1" s="1"/>
  <c r="S49" i="1" s="1"/>
  <c r="P48" i="1"/>
  <c r="R48" i="1" s="1"/>
  <c r="S48" i="1" s="1"/>
  <c r="E71" i="1"/>
  <c r="P38" i="1"/>
  <c r="R38" i="1" s="1"/>
  <c r="S38" i="1" s="1"/>
  <c r="N21" i="1"/>
  <c r="P21" i="1" s="1"/>
  <c r="R21" i="1" s="1"/>
  <c r="S21" i="1" s="1"/>
  <c r="C20" i="1"/>
  <c r="D71" i="1"/>
  <c r="C71" i="1" l="1"/>
  <c r="N20" i="1"/>
  <c r="P20" i="1" s="1"/>
  <c r="P71" i="1" l="1"/>
  <c r="R20" i="1"/>
  <c r="N71" i="1"/>
  <c r="R71" i="1" l="1"/>
  <c r="S20" i="1"/>
  <c r="S71" i="1" l="1"/>
</calcChain>
</file>

<file path=xl/sharedStrings.xml><?xml version="1.0" encoding="utf-8"?>
<sst xmlns="http://schemas.openxmlformats.org/spreadsheetml/2006/main" count="115" uniqueCount="107">
  <si>
    <t>Anexa nr.1</t>
  </si>
  <si>
    <t xml:space="preserve">BUGETUL GENERAL CONSOLIDAT </t>
  </si>
  <si>
    <t>Realizări 01.01 - 28.02.2025</t>
  </si>
  <si>
    <t>PIB 2025</t>
  </si>
  <si>
    <t>-milioane lei -</t>
  </si>
  <si>
    <t xml:space="preserve">Bugetul </t>
  </si>
  <si>
    <t xml:space="preserve">Fondul </t>
  </si>
  <si>
    <t xml:space="preserve">Credite </t>
  </si>
  <si>
    <t xml:space="preserve">Fonduri </t>
  </si>
  <si>
    <t>Bugetul</t>
  </si>
  <si>
    <t>Eximbank</t>
  </si>
  <si>
    <t>Total</t>
  </si>
  <si>
    <t xml:space="preserve">Transferuri </t>
  </si>
  <si>
    <t>Opera-</t>
  </si>
  <si>
    <t>Buget general consolidat</t>
  </si>
  <si>
    <t>de</t>
  </si>
  <si>
    <t xml:space="preserve">centralizat </t>
  </si>
  <si>
    <t>asig</t>
  </si>
  <si>
    <t xml:space="preserve">asig. </t>
  </si>
  <si>
    <t xml:space="preserve">national </t>
  </si>
  <si>
    <t xml:space="preserve">externe </t>
  </si>
  <si>
    <t>institutiilor</t>
  </si>
  <si>
    <t xml:space="preserve"> trezoreriei </t>
  </si>
  <si>
    <t xml:space="preserve"> Companiei </t>
  </si>
  <si>
    <t xml:space="preserve">intre </t>
  </si>
  <si>
    <t xml:space="preserve"> buget </t>
  </si>
  <si>
    <t xml:space="preserve">tiuni </t>
  </si>
  <si>
    <t>stat</t>
  </si>
  <si>
    <t xml:space="preserve">al unitatilor </t>
  </si>
  <si>
    <t xml:space="preserve">sociale </t>
  </si>
  <si>
    <t xml:space="preserve">pentru </t>
  </si>
  <si>
    <t>unic de</t>
  </si>
  <si>
    <t>ministere</t>
  </si>
  <si>
    <t>publice</t>
  </si>
  <si>
    <t xml:space="preserve"> neram-</t>
  </si>
  <si>
    <t>statului</t>
  </si>
  <si>
    <t xml:space="preserve">  nationale de </t>
  </si>
  <si>
    <t>bugete</t>
  </si>
  <si>
    <t xml:space="preserve">  general </t>
  </si>
  <si>
    <t>finan-</t>
  </si>
  <si>
    <t xml:space="preserve">adm. </t>
  </si>
  <si>
    <t>de stat</t>
  </si>
  <si>
    <t xml:space="preserve">somaj </t>
  </si>
  <si>
    <t xml:space="preserve"> asigurari </t>
  </si>
  <si>
    <t xml:space="preserve"> finantate </t>
  </si>
  <si>
    <t xml:space="preserve">bursabile </t>
  </si>
  <si>
    <t>administrare</t>
  </si>
  <si>
    <t xml:space="preserve">(se scad) </t>
  </si>
  <si>
    <t xml:space="preserve"> consolidat</t>
  </si>
  <si>
    <t>ciare</t>
  </si>
  <si>
    <t xml:space="preserve">teritoriale </t>
  </si>
  <si>
    <t>sociale  de</t>
  </si>
  <si>
    <t xml:space="preserve"> integral sau </t>
  </si>
  <si>
    <t xml:space="preserve">a infrastructurii </t>
  </si>
  <si>
    <t>Sume</t>
  </si>
  <si>
    <t>% din PIB</t>
  </si>
  <si>
    <t xml:space="preserve"> sanatate </t>
  </si>
  <si>
    <t xml:space="preserve"> partial din
venituri 
proprii</t>
  </si>
  <si>
    <t>rutiere</t>
  </si>
  <si>
    <t xml:space="preserve">   VENITURI TOTALE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</si>
  <si>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</si>
  <si>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</si>
  <si>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</si>
  <si>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</si>
  <si>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</si>
  <si>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</si>
  <si>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</si>
  <si>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</si>
  <si>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 xml:space="preserve"> TVA</t>
  </si>
  <si>
    <t>Accize</t>
  </si>
  <si>
    <t>Alte impozite si taxe pe bunuri si servicii</t>
  </si>
  <si>
    <t xml:space="preserve">Taxe pe utilizarea bunurilor, autorizarea utilizarii bunurilor sau pe desfasurarea de activitati </t>
  </si>
  <si>
    <t>Impozit pe comertul exterior si tranzactiile internationale (taxe vamale)</t>
  </si>
  <si>
    <t>Alte impozite si taxe fiscale</t>
  </si>
  <si>
    <t xml:space="preserve">  Contributii de asigurari</t>
  </si>
  <si>
    <t xml:space="preserve">  Venituri nefiscale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</si>
  <si>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</si>
  <si>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</si>
  <si>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</si>
  <si>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</si>
  <si>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</si>
  <si>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în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</si>
  <si>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</si>
  <si>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</si>
  <si>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</si>
  <si>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</si>
  <si>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</si>
  <si>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</si>
  <si>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</si>
  <si>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</si>
  <si>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</si>
  <si>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</si>
  <si>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</si>
  <si>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externe 
nerambursabile</t>
  </si>
  <si>
    <t>Asistenta sociala</t>
  </si>
  <si>
    <t>Proiecte cu finantare din fonduri externe nerambursabile aferente cadrului financiar 
2014-2020 si din fondul de modernizare</t>
  </si>
  <si>
    <t>Alte cheltuieli</t>
  </si>
  <si>
    <t>Proiecte cu finantare din sumele 
reprezentând asistenta financiara
nerambursabila aferenta PNRR</t>
  </si>
  <si>
    <t>Proiecte cu finantare din sumele aferente
componentei de imprumut a PNRR</t>
  </si>
  <si>
    <t>Cheltuieli aferente programelor cu finantare rambursabila</t>
  </si>
  <si>
    <t>Cheltuieli de capital</t>
  </si>
  <si>
    <t>Active nefinanciare</t>
  </si>
  <si>
    <t>Active financiare</t>
  </si>
  <si>
    <t>Imprumuturi</t>
  </si>
  <si>
    <t>Rambursari de credite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</si>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</sst>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l_e_i_-;\-* #,##0.00\ _l_e_i_-;_-* &quot;-&quot;??\ _l_e_i_-;_-@_-"/>
    <numFmt numFmtId="164" formatCode="#,##0.0"/>
    <numFmt numFmtId="165" formatCode="#,##0.000"/>
    <numFmt numFmtId="166" formatCode="#,##0.0000"/>
    <numFmt numFmtId="167" formatCode="#,##0.000000"/>
    <numFmt numFmtId="168" formatCode="#,##0.0000000"/>
    <numFmt numFmtId="169" formatCode="#,##0.000000000"/>
  </numFmts>
  <fonts count="20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  <charset val="238"/>
    </font>
    <font>
      <b/>
      <sz val="14"/>
      <name val="Arial"/>
      <family val="2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i/>
      <sz val="12"/>
      <name val="Arial"/>
      <family val="2"/>
    </font>
    <font>
      <b/>
      <sz val="13"/>
      <color indexed="10"/>
      <name val="Arial"/>
      <family val="2"/>
    </font>
    <font>
      <b/>
      <sz val="14"/>
      <name val="Arial"/>
      <family val="2"/>
      <charset val="238"/>
    </font>
    <font>
      <sz val="12"/>
      <color indexed="9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ill="0" applyBorder="0" applyAlignment="0" applyProtection="0"/>
    <xf numFmtId="0" fontId="1" fillId="0" borderId="0"/>
    <xf numFmtId="0" fontId="1" fillId="0" borderId="0"/>
  </cellStyleXfs>
  <cellXfs count="149">
    <xf numFmtId="0" fontId="0" fillId="0" borderId="0" xfId="0"/>
    <xf numFmtId="164" fontId="2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/>
    <xf numFmtId="164" fontId="6" fillId="2" borderId="0" xfId="0" applyNumberFormat="1" applyFont="1" applyFill="1" applyBorder="1" applyAlignment="1" applyProtection="1">
      <alignment horizontal="right" wrapText="1"/>
      <protection locked="0"/>
    </xf>
    <xf numFmtId="165" fontId="2" fillId="2" borderId="0" xfId="0" applyNumberFormat="1" applyFont="1" applyFill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5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Alignment="1" applyProtection="1">
      <alignment horizontal="center" vertical="center"/>
      <protection locked="0"/>
    </xf>
    <xf numFmtId="164" fontId="6" fillId="2" borderId="0" xfId="0" applyNumberFormat="1" applyFont="1" applyFill="1" applyBorder="1" applyAlignment="1" applyProtection="1">
      <alignment horizontal="left" vertical="center"/>
      <protection locked="0"/>
    </xf>
    <xf numFmtId="164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right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protection locked="0"/>
    </xf>
    <xf numFmtId="165" fontId="6" fillId="2" borderId="0" xfId="0" applyNumberFormat="1" applyFont="1" applyFill="1" applyAlignment="1" applyProtection="1">
      <alignment horizontal="right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Alignment="1" applyProtection="1">
      <alignment horizontal="center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9" fillId="2" borderId="0" xfId="0" applyNumberFormat="1" applyFont="1" applyFill="1" applyBorder="1" applyAlignment="1" applyProtection="1">
      <alignment horizontal="right"/>
      <protection locked="0"/>
    </xf>
    <xf numFmtId="164" fontId="9" fillId="2" borderId="0" xfId="0" applyNumberFormat="1" applyFont="1" applyFill="1" applyBorder="1" applyAlignment="1" applyProtection="1">
      <alignment horizontal="center"/>
      <protection locked="0"/>
    </xf>
    <xf numFmtId="164" fontId="10" fillId="2" borderId="0" xfId="0" applyNumberFormat="1" applyFont="1" applyFill="1" applyAlignment="1" applyProtection="1">
      <alignment horizontal="center"/>
      <protection locked="0"/>
    </xf>
    <xf numFmtId="3" fontId="11" fillId="2" borderId="0" xfId="0" applyNumberFormat="1" applyFont="1" applyFill="1" applyBorder="1" applyAlignment="1" applyProtection="1">
      <alignment horizontal="center"/>
      <protection locked="0"/>
    </xf>
    <xf numFmtId="4" fontId="11" fillId="2" borderId="0" xfId="0" applyNumberFormat="1" applyFont="1" applyFill="1" applyBorder="1" applyAlignment="1" applyProtection="1">
      <alignment horizontal="center"/>
      <protection locked="0"/>
    </xf>
    <xf numFmtId="164" fontId="11" fillId="2" borderId="0" xfId="0" applyNumberFormat="1" applyFont="1" applyFill="1" applyAlignment="1" applyProtection="1"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165" fontId="13" fillId="2" borderId="0" xfId="0" applyNumberFormat="1" applyFont="1" applyFill="1" applyAlignment="1" applyProtection="1">
      <protection locked="0"/>
    </xf>
    <xf numFmtId="164" fontId="0" fillId="2" borderId="0" xfId="0" applyNumberFormat="1" applyFont="1" applyFill="1" applyAlignment="1" applyProtection="1">
      <alignment horizontal="right"/>
      <protection locked="0"/>
    </xf>
    <xf numFmtId="165" fontId="13" fillId="2" borderId="0" xfId="0" applyNumberFormat="1" applyFont="1" applyFill="1" applyAlignment="1" applyProtection="1">
      <alignment horizontal="center"/>
      <protection locked="0"/>
    </xf>
    <xf numFmtId="165" fontId="11" fillId="2" borderId="0" xfId="0" applyNumberFormat="1" applyFont="1" applyFill="1" applyAlignment="1" applyProtection="1">
      <alignment horizontal="right"/>
      <protection locked="0"/>
    </xf>
    <xf numFmtId="4" fontId="5" fillId="2" borderId="0" xfId="0" applyNumberFormat="1" applyFont="1" applyFill="1" applyBorder="1" applyAlignment="1" applyProtection="1">
      <alignment horizontal="center"/>
      <protection locked="0"/>
    </xf>
    <xf numFmtId="165" fontId="12" fillId="2" borderId="0" xfId="0" applyNumberFormat="1" applyFont="1" applyFill="1" applyAlignment="1" applyProtection="1">
      <alignment horizontal="center"/>
      <protection locked="0"/>
    </xf>
    <xf numFmtId="165" fontId="2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right"/>
      <protection locked="0"/>
    </xf>
    <xf numFmtId="164" fontId="11" fillId="2" borderId="0" xfId="0" applyNumberFormat="1" applyFont="1" applyFill="1" applyBorder="1" applyAlignment="1" applyProtection="1">
      <alignment horizontal="right"/>
      <protection locked="0"/>
    </xf>
    <xf numFmtId="165" fontId="2" fillId="2" borderId="0" xfId="0" applyNumberFormat="1" applyFont="1" applyFill="1" applyAlignment="1" applyProtection="1">
      <alignment horizontal="right"/>
      <protection locked="0"/>
    </xf>
    <xf numFmtId="167" fontId="11" fillId="2" borderId="0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Border="1" applyAlignment="1" applyProtection="1">
      <protection locked="0"/>
    </xf>
    <xf numFmtId="166" fontId="5" fillId="2" borderId="0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Alignment="1" applyProtection="1">
      <protection locked="0"/>
    </xf>
    <xf numFmtId="165" fontId="14" fillId="2" borderId="0" xfId="0" applyNumberFormat="1" applyFont="1" applyFill="1" applyAlignment="1" applyProtection="1">
      <alignment horizontal="center" vertical="center"/>
      <protection locked="0"/>
    </xf>
    <xf numFmtId="165" fontId="15" fillId="2" borderId="0" xfId="0" applyNumberFormat="1" applyFont="1" applyFill="1" applyBorder="1" applyAlignment="1" applyProtection="1">
      <protection locked="0"/>
    </xf>
    <xf numFmtId="165" fontId="6" fillId="2" borderId="0" xfId="0" applyNumberFormat="1" applyFont="1" applyFill="1" applyAlignment="1" applyProtection="1">
      <alignment horizontal="center"/>
      <protection locked="0"/>
    </xf>
    <xf numFmtId="164" fontId="9" fillId="2" borderId="0" xfId="0" applyNumberFormat="1" applyFont="1" applyFill="1" applyBorder="1" applyAlignment="1" applyProtection="1">
      <protection locked="0"/>
    </xf>
    <xf numFmtId="164" fontId="6" fillId="2" borderId="0" xfId="3" applyNumberFormat="1" applyFont="1" applyFill="1" applyAlignment="1"/>
    <xf numFmtId="164" fontId="7" fillId="2" borderId="0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11" fillId="2" borderId="1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protection locked="0"/>
    </xf>
    <xf numFmtId="165" fontId="7" fillId="2" borderId="0" xfId="0" applyNumberFormat="1" applyFont="1" applyFill="1" applyBorder="1" applyAlignment="1" applyProtection="1">
      <alignment horizontal="center"/>
      <protection locked="0"/>
    </xf>
    <xf numFmtId="165" fontId="2" fillId="2" borderId="0" xfId="0" applyNumberFormat="1" applyFont="1" applyFill="1" applyBorder="1" applyAlignment="1" applyProtection="1">
      <alignment horizontal="center"/>
      <protection locked="0"/>
    </xf>
    <xf numFmtId="3" fontId="5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protection locked="0"/>
    </xf>
    <xf numFmtId="165" fontId="6" fillId="2" borderId="0" xfId="0" quotePrefix="1" applyNumberFormat="1" applyFont="1" applyFill="1" applyBorder="1" applyAlignment="1" applyProtection="1">
      <alignment horizontal="right"/>
      <protection locked="0"/>
    </xf>
    <xf numFmtId="164" fontId="2" fillId="2" borderId="2" xfId="0" applyNumberFormat="1" applyFont="1" applyFill="1" applyBorder="1" applyAlignment="1" applyProtection="1">
      <alignment horizontal="center" vertical="top" readingOrder="1"/>
    </xf>
    <xf numFmtId="164" fontId="4" fillId="2" borderId="2" xfId="0" applyNumberFormat="1" applyFont="1" applyFill="1" applyBorder="1" applyAlignment="1" applyProtection="1">
      <alignment horizontal="center" vertical="top" readingOrder="1"/>
    </xf>
    <xf numFmtId="164" fontId="6" fillId="2" borderId="2" xfId="0" applyNumberFormat="1" applyFont="1" applyFill="1" applyBorder="1" applyAlignment="1" applyProtection="1">
      <alignment horizontal="center" readingOrder="1"/>
      <protection locked="0"/>
    </xf>
    <xf numFmtId="164" fontId="6" fillId="2" borderId="2" xfId="0" applyNumberFormat="1" applyFont="1" applyFill="1" applyBorder="1" applyAlignment="1" applyProtection="1">
      <alignment horizontal="center" vertical="top" readingOrder="1"/>
    </xf>
    <xf numFmtId="164" fontId="16" fillId="2" borderId="0" xfId="0" applyNumberFormat="1" applyFont="1" applyFill="1" applyAlignment="1" applyProtection="1">
      <alignment horizontal="right" vertical="center"/>
      <protection locked="0"/>
    </xf>
    <xf numFmtId="0" fontId="2" fillId="2" borderId="0" xfId="0" applyFont="1" applyFill="1" applyBorder="1" applyAlignment="1">
      <alignment horizontal="center" vertical="top" readingOrder="1"/>
    </xf>
    <xf numFmtId="0" fontId="4" fillId="2" borderId="0" xfId="0" applyFont="1" applyFill="1" applyBorder="1" applyAlignment="1">
      <alignment horizontal="center" vertical="top" readingOrder="1"/>
    </xf>
    <xf numFmtId="0" fontId="2" fillId="2" borderId="0" xfId="0" applyFont="1" applyFill="1" applyBorder="1" applyAlignment="1">
      <alignment horizontal="center" vertical="top" wrapText="1" readingOrder="1"/>
    </xf>
    <xf numFmtId="164" fontId="6" fillId="2" borderId="0" xfId="0" applyNumberFormat="1" applyFont="1" applyFill="1" applyBorder="1" applyAlignment="1" applyProtection="1">
      <alignment horizontal="center" readingOrder="1"/>
      <protection locked="0"/>
    </xf>
    <xf numFmtId="164" fontId="6" fillId="2" borderId="0" xfId="0" applyNumberFormat="1" applyFont="1" applyFill="1" applyBorder="1" applyAlignment="1" applyProtection="1">
      <alignment horizontal="center" vertical="top" readingOrder="1"/>
    </xf>
    <xf numFmtId="164" fontId="2" fillId="2" borderId="0" xfId="0" applyNumberFormat="1" applyFont="1" applyFill="1" applyBorder="1" applyAlignment="1" applyProtection="1">
      <alignment horizontal="center" vertical="top" readingOrder="1"/>
    </xf>
    <xf numFmtId="164" fontId="17" fillId="2" borderId="0" xfId="0" applyNumberFormat="1" applyFont="1" applyFill="1" applyBorder="1" applyAlignment="1" applyProtection="1">
      <alignment horizontal="right" wrapText="1"/>
      <protection locked="0"/>
    </xf>
    <xf numFmtId="167" fontId="2" fillId="2" borderId="0" xfId="0" applyNumberFormat="1" applyFont="1" applyFill="1" applyBorder="1" applyAlignment="1">
      <alignment horizontal="center" vertical="top" readingOrder="1"/>
    </xf>
    <xf numFmtId="164" fontId="18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 vertical="top" wrapText="1"/>
    </xf>
    <xf numFmtId="164" fontId="6" fillId="2" borderId="0" xfId="0" applyNumberFormat="1" applyFont="1" applyFill="1" applyBorder="1" applyAlignment="1" applyProtection="1">
      <alignment vertical="center"/>
      <protection locked="0"/>
    </xf>
    <xf numFmtId="164" fontId="13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Alignment="1" applyProtection="1">
      <alignment horizontal="center" vertical="center"/>
      <protection locked="0"/>
    </xf>
    <xf numFmtId="164" fontId="2" fillId="2" borderId="3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 applyProtection="1">
      <alignment horizontal="left" vertical="center" indent="2"/>
      <protection locked="0"/>
    </xf>
    <xf numFmtId="164" fontId="5" fillId="2" borderId="0" xfId="0" applyNumberFormat="1" applyFont="1" applyFill="1" applyAlignment="1" applyProtection="1">
      <alignment horizontal="center" vertical="center"/>
    </xf>
    <xf numFmtId="164" fontId="2" fillId="2" borderId="0" xfId="0" applyNumberFormat="1" applyFont="1" applyFill="1" applyAlignment="1" applyProtection="1">
      <alignment horizontal="center" vertical="center"/>
    </xf>
    <xf numFmtId="164" fontId="6" fillId="2" borderId="0" xfId="0" applyNumberFormat="1" applyFont="1" applyFill="1" applyAlignment="1" applyProtection="1">
      <alignment horizontal="left" wrapText="1" indent="3"/>
      <protection locked="0"/>
    </xf>
    <xf numFmtId="164" fontId="2" fillId="2" borderId="0" xfId="0" applyNumberFormat="1" applyFont="1" applyFill="1" applyAlignment="1" applyProtection="1">
      <alignment horizontal="left" indent="4"/>
      <protection locked="0"/>
    </xf>
    <xf numFmtId="164" fontId="2" fillId="2" borderId="0" xfId="0" applyNumberFormat="1" applyFont="1" applyFill="1" applyAlignment="1" applyProtection="1">
      <alignment horizontal="left" vertical="center" indent="4"/>
      <protection locked="0"/>
    </xf>
    <xf numFmtId="164" fontId="2" fillId="2" borderId="0" xfId="0" applyNumberFormat="1" applyFont="1" applyFill="1" applyAlignment="1" applyProtection="1">
      <alignment horizontal="left" wrapText="1" indent="4"/>
      <protection locked="0"/>
    </xf>
    <xf numFmtId="164" fontId="6" fillId="2" borderId="0" xfId="0" applyNumberFormat="1" applyFont="1" applyFill="1" applyAlignment="1" applyProtection="1">
      <alignment horizontal="left" vertical="center" wrapText="1" indent="3"/>
    </xf>
    <xf numFmtId="164" fontId="10" fillId="2" borderId="0" xfId="0" applyNumberFormat="1" applyFont="1" applyFill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Alignment="1" applyProtection="1">
      <alignment horizontal="left" vertical="center" wrapText="1" indent="4"/>
    </xf>
    <xf numFmtId="167" fontId="2" fillId="2" borderId="0" xfId="0" applyNumberFormat="1" applyFont="1" applyFill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left" vertical="center" indent="3"/>
    </xf>
    <xf numFmtId="164" fontId="6" fillId="2" borderId="0" xfId="0" applyNumberFormat="1" applyFont="1" applyFill="1" applyAlignment="1">
      <alignment horizontal="left" vertical="center" indent="1"/>
    </xf>
    <xf numFmtId="164" fontId="6" fillId="2" borderId="0" xfId="0" quotePrefix="1" applyNumberFormat="1" applyFont="1" applyFill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left" vertical="center" indent="1"/>
    </xf>
    <xf numFmtId="164" fontId="6" fillId="2" borderId="0" xfId="0" applyNumberFormat="1" applyFont="1" applyFill="1" applyBorder="1" applyAlignment="1" applyProtection="1">
      <alignment vertical="center"/>
    </xf>
    <xf numFmtId="164" fontId="6" fillId="2" borderId="0" xfId="0" applyNumberFormat="1" applyFont="1" applyFill="1" applyAlignment="1" applyProtection="1">
      <alignment horizontal="left" vertical="center"/>
    </xf>
    <xf numFmtId="164" fontId="6" fillId="2" borderId="0" xfId="0" applyNumberFormat="1" applyFont="1" applyFill="1" applyAlignment="1" applyProtection="1">
      <alignment vertical="center"/>
    </xf>
    <xf numFmtId="168" fontId="2" fillId="2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Border="1" applyAlignment="1" applyProtection="1">
      <alignment wrapText="1"/>
      <protection locked="0"/>
    </xf>
    <xf numFmtId="169" fontId="19" fillId="2" borderId="0" xfId="0" applyNumberFormat="1" applyFont="1" applyFill="1" applyBorder="1" applyAlignment="1" applyProtection="1">
      <alignment wrapText="1"/>
      <protection locked="0"/>
    </xf>
    <xf numFmtId="164" fontId="13" fillId="2" borderId="0" xfId="0" applyNumberFormat="1" applyFont="1" applyFill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left" indent="1"/>
    </xf>
    <xf numFmtId="49" fontId="2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left" indent="2"/>
    </xf>
    <xf numFmtId="164" fontId="4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 applyProtection="1">
      <alignment horizontal="left" wrapText="1" indent="2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Alignment="1" applyProtection="1">
      <alignment horizontal="left" vertical="center" wrapText="1" indent="2"/>
    </xf>
    <xf numFmtId="164" fontId="2" fillId="2" borderId="0" xfId="0" applyNumberFormat="1" applyFont="1" applyFill="1" applyAlignment="1" applyProtection="1">
      <alignment horizontal="left" indent="4"/>
    </xf>
    <xf numFmtId="164" fontId="2" fillId="2" borderId="0" xfId="0" applyNumberFormat="1" applyFont="1" applyFill="1" applyAlignment="1">
      <alignment horizontal="left" indent="4"/>
    </xf>
    <xf numFmtId="164" fontId="6" fillId="2" borderId="0" xfId="0" applyNumberFormat="1" applyFont="1" applyFill="1" applyAlignment="1">
      <alignment horizontal="left" wrapText="1" indent="1"/>
    </xf>
    <xf numFmtId="164" fontId="6" fillId="2" borderId="3" xfId="0" applyNumberFormat="1" applyFont="1" applyFill="1" applyBorder="1" applyAlignment="1" applyProtection="1">
      <alignment horizontal="left" vertical="center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6" fillId="2" borderId="3" xfId="0" applyNumberFormat="1" applyFont="1" applyFill="1" applyBorder="1" applyAlignment="1" applyProtection="1">
      <alignment horizontal="center" vertical="center"/>
    </xf>
    <xf numFmtId="4" fontId="6" fillId="2" borderId="3" xfId="1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2" fillId="2" borderId="3" xfId="0" applyNumberFormat="1" applyFont="1" applyFill="1" applyBorder="1" applyAlignment="1" applyProtection="1">
      <alignment horizontal="right"/>
      <protection locked="0"/>
    </xf>
    <xf numFmtId="164" fontId="18" fillId="2" borderId="3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 vertical="top" readingOrder="1"/>
    </xf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readingOrder="1"/>
    </xf>
    <xf numFmtId="164" fontId="6" fillId="2" borderId="3" xfId="0" applyNumberFormat="1" applyFont="1" applyFill="1" applyBorder="1" applyAlignment="1" applyProtection="1">
      <alignment horizontal="center" readingOrder="1"/>
      <protection locked="0"/>
    </xf>
    <xf numFmtId="164" fontId="2" fillId="2" borderId="3" xfId="0" applyNumberFormat="1" applyFont="1" applyFill="1" applyBorder="1" applyAlignment="1" applyProtection="1">
      <alignment horizontal="center" vertical="top" readingOrder="1"/>
    </xf>
    <xf numFmtId="164" fontId="6" fillId="2" borderId="3" xfId="0" applyNumberFormat="1" applyFont="1" applyFill="1" applyBorder="1" applyAlignment="1" applyProtection="1">
      <alignment vertical="center"/>
      <protection locked="0"/>
    </xf>
    <xf numFmtId="165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6" fillId="2" borderId="0" xfId="2" applyFont="1" applyFill="1" applyBorder="1" applyAlignment="1">
      <alignment horizontal="center"/>
    </xf>
    <xf numFmtId="49" fontId="5" fillId="2" borderId="0" xfId="2" applyNumberFormat="1" applyFont="1" applyFill="1" applyBorder="1" applyAlignment="1" applyProtection="1">
      <alignment horizontal="center"/>
      <protection locked="0"/>
    </xf>
    <xf numFmtId="164" fontId="6" fillId="2" borderId="2" xfId="0" applyNumberFormat="1" applyFont="1" applyFill="1" applyBorder="1" applyAlignment="1">
      <alignment horizontal="center" vertical="top" wrapText="1"/>
    </xf>
    <xf numFmtId="164" fontId="6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 2" xfId="2"/>
    <cellStyle name="Normal_realizari.bugete.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>
        <row r="1">
          <cell r="A1" t="str">
            <v>All</v>
          </cell>
        </row>
        <row r="2">
          <cell r="A2" t="str">
            <v>From</v>
          </cell>
        </row>
        <row r="3">
          <cell r="A3" t="str">
            <v>Last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>
        <row r="664">
          <cell r="E664">
            <v>1892806.4999999984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S72"/>
  <sheetViews>
    <sheetView showZeros="0" tabSelected="1" view="pageBreakPreview" zoomScale="75" zoomScaleNormal="85" zoomScaleSheet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B20" sqref="B20"/>
    </sheetView>
  </sheetViews>
  <sheetFormatPr defaultColWidth="8.88671875" defaultRowHeight="20.100000000000001" customHeight="1" outlineLevelRow="1" x14ac:dyDescent="0.3"/>
  <cols>
    <col min="1" max="1" width="3.88671875" style="1" customWidth="1"/>
    <col min="2" max="2" width="54.44140625" style="20" customWidth="1"/>
    <col min="3" max="3" width="21.109375" style="20" customWidth="1"/>
    <col min="4" max="4" width="13.6640625" style="20" customWidth="1"/>
    <col min="5" max="5" width="16" style="133" customWidth="1"/>
    <col min="6" max="6" width="12.6640625" style="133" customWidth="1"/>
    <col min="7" max="7" width="15.6640625" style="133" customWidth="1"/>
    <col min="8" max="8" width="10.6640625" style="133" customWidth="1"/>
    <col min="9" max="9" width="15.88671875" style="20" customWidth="1"/>
    <col min="10" max="10" width="12.6640625" style="20" customWidth="1"/>
    <col min="11" max="11" width="12.88671875" style="20" customWidth="1"/>
    <col min="12" max="12" width="14.33203125" style="20" customWidth="1"/>
    <col min="13" max="13" width="13.6640625" style="20" customWidth="1"/>
    <col min="14" max="14" width="14" style="21" customWidth="1"/>
    <col min="15" max="15" width="11.6640625" style="20" customWidth="1"/>
    <col min="16" max="16" width="12.6640625" style="21" customWidth="1"/>
    <col min="17" max="17" width="11.5546875" style="20" customWidth="1"/>
    <col min="18" max="18" width="15.6640625" style="22" customWidth="1"/>
    <col min="19" max="19" width="9.5546875" style="52" customWidth="1"/>
    <col min="20" max="16384" width="8.88671875" style="1"/>
  </cols>
  <sheetData>
    <row r="1" spans="1:19" ht="23.25" customHeight="1" x14ac:dyDescent="0.3">
      <c r="B1" s="16"/>
      <c r="C1" s="1"/>
      <c r="D1" s="1"/>
      <c r="E1" s="17"/>
      <c r="F1" s="17"/>
      <c r="G1" s="17"/>
      <c r="H1" s="18"/>
      <c r="I1" s="19"/>
      <c r="S1" s="23" t="s">
        <v>0</v>
      </c>
    </row>
    <row r="2" spans="1:19" ht="15" hidden="1" customHeight="1" x14ac:dyDescent="0.3">
      <c r="B2" s="24"/>
      <c r="C2" s="25"/>
      <c r="D2" s="26"/>
      <c r="E2" s="27"/>
      <c r="F2" s="27"/>
      <c r="G2" s="27"/>
      <c r="H2" s="27"/>
      <c r="I2" s="25"/>
      <c r="J2" s="28"/>
      <c r="K2" s="26"/>
      <c r="L2" s="1"/>
      <c r="M2" s="1"/>
      <c r="N2" s="29"/>
      <c r="O2" s="143"/>
      <c r="P2" s="143"/>
      <c r="Q2" s="143"/>
      <c r="R2" s="143"/>
      <c r="S2" s="143"/>
    </row>
    <row r="3" spans="1:19" ht="22.5" customHeight="1" outlineLevel="1" x14ac:dyDescent="0.3">
      <c r="B3" s="144" t="s">
        <v>1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</row>
    <row r="4" spans="1:19" ht="15.6" outlineLevel="1" x14ac:dyDescent="0.3">
      <c r="B4" s="145" t="s">
        <v>2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spans="1:19" ht="15.6" outlineLevel="1" x14ac:dyDescent="0.3"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</row>
    <row r="6" spans="1:19" ht="15.6" outlineLevel="1" x14ac:dyDescent="0.3">
      <c r="B6" s="30"/>
      <c r="C6" s="31"/>
      <c r="D6" s="31"/>
      <c r="E6" s="32"/>
      <c r="F6" s="33"/>
      <c r="G6" s="32"/>
      <c r="H6" s="34"/>
      <c r="I6" s="35"/>
      <c r="J6" s="36"/>
      <c r="K6" s="37"/>
      <c r="L6" s="38"/>
      <c r="M6" s="38"/>
      <c r="N6" s="7"/>
      <c r="O6" s="34"/>
      <c r="P6" s="34"/>
      <c r="Q6" s="34"/>
      <c r="R6" s="34"/>
      <c r="S6" s="34"/>
    </row>
    <row r="7" spans="1:19" ht="15.6" outlineLevel="1" x14ac:dyDescent="0.3">
      <c r="B7" s="39"/>
      <c r="C7" s="32"/>
      <c r="D7" s="32"/>
      <c r="E7" s="32"/>
      <c r="F7" s="32"/>
      <c r="G7" s="32"/>
      <c r="H7" s="40"/>
      <c r="I7" s="41"/>
      <c r="J7" s="42"/>
      <c r="K7" s="43"/>
      <c r="L7" s="44"/>
      <c r="M7" s="32"/>
      <c r="N7" s="40"/>
      <c r="P7" s="40"/>
      <c r="Q7" s="40"/>
      <c r="R7" s="34"/>
      <c r="S7" s="40"/>
    </row>
    <row r="8" spans="1:19" ht="15" customHeight="1" outlineLevel="1" x14ac:dyDescent="0.3">
      <c r="B8" s="2"/>
      <c r="C8" s="32"/>
      <c r="D8" s="32"/>
      <c r="E8" s="32"/>
      <c r="F8" s="40"/>
      <c r="G8" s="32"/>
      <c r="H8" s="40"/>
      <c r="I8" s="42"/>
      <c r="J8" s="45"/>
      <c r="K8" s="46"/>
      <c r="L8" s="40"/>
      <c r="M8" s="40"/>
      <c r="N8" s="40"/>
      <c r="O8" s="40"/>
      <c r="P8" s="40"/>
      <c r="Q8" s="40"/>
      <c r="R8" s="34"/>
      <c r="S8" s="40"/>
    </row>
    <row r="9" spans="1:19" ht="15.6" outlineLevel="1" x14ac:dyDescent="0.3">
      <c r="B9" s="3"/>
      <c r="C9" s="7"/>
      <c r="D9" s="7"/>
      <c r="E9" s="7"/>
      <c r="F9" s="7"/>
      <c r="G9" s="7"/>
      <c r="H9" s="7"/>
      <c r="I9" s="4"/>
      <c r="J9" s="47"/>
      <c r="K9" s="32"/>
      <c r="L9" s="44"/>
      <c r="M9" s="48"/>
      <c r="N9" s="40"/>
      <c r="O9" s="40"/>
      <c r="P9" s="40"/>
      <c r="Q9" s="40"/>
      <c r="R9" s="40"/>
      <c r="S9" s="40"/>
    </row>
    <row r="10" spans="1:19" ht="19.2" customHeight="1" outlineLevel="1" x14ac:dyDescent="0.3">
      <c r="B10" s="49"/>
      <c r="C10" s="4"/>
      <c r="D10" s="7"/>
      <c r="E10" s="4"/>
      <c r="F10" s="4"/>
      <c r="G10" s="4"/>
      <c r="H10" s="7"/>
      <c r="I10" s="7"/>
      <c r="J10" s="36"/>
      <c r="K10" s="50"/>
      <c r="L10" s="44"/>
      <c r="M10" s="51"/>
      <c r="N10" s="38"/>
    </row>
    <row r="11" spans="1:19" ht="19.2" customHeight="1" outlineLevel="1" x14ac:dyDescent="0.3">
      <c r="B11" s="49"/>
      <c r="C11" s="7"/>
      <c r="D11" s="7"/>
      <c r="E11" s="7"/>
      <c r="F11" s="7"/>
      <c r="G11" s="7"/>
      <c r="H11" s="7"/>
      <c r="I11" s="7"/>
      <c r="J11" s="51"/>
      <c r="K11" s="38"/>
      <c r="L11" s="44"/>
      <c r="M11" s="51"/>
      <c r="O11" s="53"/>
      <c r="P11" s="53"/>
      <c r="Q11" s="21" t="s">
        <v>3</v>
      </c>
      <c r="R11" s="54">
        <v>1912600</v>
      </c>
      <c r="S11" s="55"/>
    </row>
    <row r="12" spans="1:19" ht="15.6" outlineLevel="1" x14ac:dyDescent="0.3">
      <c r="A12" s="56"/>
      <c r="B12" s="57"/>
      <c r="C12" s="38"/>
      <c r="D12" s="38"/>
      <c r="E12" s="38"/>
      <c r="F12" s="38"/>
      <c r="G12" s="38"/>
      <c r="H12" s="58"/>
      <c r="I12" s="59"/>
      <c r="J12" s="1"/>
      <c r="K12" s="60"/>
      <c r="L12" s="61"/>
      <c r="M12" s="60"/>
      <c r="N12" s="28"/>
      <c r="O12" s="5"/>
      <c r="P12" s="62"/>
      <c r="Q12" s="5"/>
      <c r="R12" s="63"/>
      <c r="S12" s="64" t="s">
        <v>4</v>
      </c>
    </row>
    <row r="13" spans="1:19" ht="15.6" x14ac:dyDescent="0.3">
      <c r="B13" s="49"/>
      <c r="C13" s="65" t="s">
        <v>5</v>
      </c>
      <c r="D13" s="65" t="s">
        <v>5</v>
      </c>
      <c r="E13" s="66" t="s">
        <v>5</v>
      </c>
      <c r="F13" s="66" t="s">
        <v>5</v>
      </c>
      <c r="G13" s="66" t="s">
        <v>6</v>
      </c>
      <c r="H13" s="66" t="s">
        <v>7</v>
      </c>
      <c r="I13" s="65" t="s">
        <v>5</v>
      </c>
      <c r="J13" s="65" t="s">
        <v>8</v>
      </c>
      <c r="K13" s="65" t="s">
        <v>9</v>
      </c>
      <c r="L13" s="65" t="s">
        <v>9</v>
      </c>
      <c r="M13" s="65" t="s">
        <v>10</v>
      </c>
      <c r="N13" s="67" t="s">
        <v>11</v>
      </c>
      <c r="O13" s="65" t="s">
        <v>12</v>
      </c>
      <c r="P13" s="68" t="s">
        <v>11</v>
      </c>
      <c r="Q13" s="65" t="s">
        <v>13</v>
      </c>
      <c r="R13" s="146" t="s">
        <v>14</v>
      </c>
      <c r="S13" s="146"/>
    </row>
    <row r="14" spans="1:19" ht="15" customHeight="1" x14ac:dyDescent="0.3">
      <c r="B14" s="69"/>
      <c r="C14" s="70" t="s">
        <v>15</v>
      </c>
      <c r="D14" s="70" t="s">
        <v>16</v>
      </c>
      <c r="E14" s="71" t="s">
        <v>17</v>
      </c>
      <c r="F14" s="71" t="s">
        <v>18</v>
      </c>
      <c r="G14" s="71" t="s">
        <v>19</v>
      </c>
      <c r="H14" s="71" t="s">
        <v>20</v>
      </c>
      <c r="I14" s="70" t="s">
        <v>21</v>
      </c>
      <c r="J14" s="70" t="s">
        <v>20</v>
      </c>
      <c r="K14" s="70" t="s">
        <v>22</v>
      </c>
      <c r="L14" s="70" t="s">
        <v>23</v>
      </c>
      <c r="M14" s="72"/>
      <c r="N14" s="73"/>
      <c r="O14" s="70" t="s">
        <v>24</v>
      </c>
      <c r="P14" s="74" t="s">
        <v>25</v>
      </c>
      <c r="Q14" s="75" t="s">
        <v>26</v>
      </c>
      <c r="R14" s="147"/>
      <c r="S14" s="147"/>
    </row>
    <row r="15" spans="1:19" ht="15.75" customHeight="1" x14ac:dyDescent="0.3">
      <c r="B15" s="6"/>
      <c r="C15" s="70" t="s">
        <v>27</v>
      </c>
      <c r="D15" s="70" t="s">
        <v>28</v>
      </c>
      <c r="E15" s="71" t="s">
        <v>29</v>
      </c>
      <c r="F15" s="71" t="s">
        <v>30</v>
      </c>
      <c r="G15" s="71" t="s">
        <v>31</v>
      </c>
      <c r="H15" s="71" t="s">
        <v>32</v>
      </c>
      <c r="I15" s="70" t="s">
        <v>33</v>
      </c>
      <c r="J15" s="70" t="s">
        <v>34</v>
      </c>
      <c r="K15" s="70" t="s">
        <v>35</v>
      </c>
      <c r="L15" s="70" t="s">
        <v>36</v>
      </c>
      <c r="M15" s="32"/>
      <c r="N15" s="73"/>
      <c r="O15" s="70" t="s">
        <v>37</v>
      </c>
      <c r="P15" s="74" t="s">
        <v>38</v>
      </c>
      <c r="Q15" s="75" t="s">
        <v>39</v>
      </c>
      <c r="R15" s="147"/>
      <c r="S15" s="147"/>
    </row>
    <row r="16" spans="1:19" ht="17.399999999999999" x14ac:dyDescent="0.3">
      <c r="B16" s="76"/>
      <c r="C16" s="77"/>
      <c r="D16" s="70" t="s">
        <v>40</v>
      </c>
      <c r="E16" s="71" t="s">
        <v>41</v>
      </c>
      <c r="F16" s="71" t="s">
        <v>42</v>
      </c>
      <c r="G16" s="71" t="s">
        <v>43</v>
      </c>
      <c r="H16" s="71"/>
      <c r="I16" s="70" t="s">
        <v>44</v>
      </c>
      <c r="J16" s="70" t="s">
        <v>45</v>
      </c>
      <c r="K16" s="70"/>
      <c r="L16" s="70" t="s">
        <v>46</v>
      </c>
      <c r="M16" s="32"/>
      <c r="N16" s="73"/>
      <c r="O16" s="70" t="s">
        <v>47</v>
      </c>
      <c r="P16" s="73" t="s">
        <v>48</v>
      </c>
      <c r="Q16" s="75" t="s">
        <v>49</v>
      </c>
      <c r="R16" s="147"/>
      <c r="S16" s="147"/>
    </row>
    <row r="17" spans="2:19" ht="16.2" customHeight="1" x14ac:dyDescent="0.3">
      <c r="B17" s="5"/>
      <c r="C17" s="1"/>
      <c r="D17" s="70" t="s">
        <v>50</v>
      </c>
      <c r="E17" s="71"/>
      <c r="F17" s="71"/>
      <c r="G17" s="71" t="s">
        <v>51</v>
      </c>
      <c r="H17" s="71"/>
      <c r="I17" s="70" t="s">
        <v>52</v>
      </c>
      <c r="J17" s="70"/>
      <c r="K17" s="70"/>
      <c r="L17" s="70" t="s">
        <v>53</v>
      </c>
      <c r="M17" s="70"/>
      <c r="N17" s="73"/>
      <c r="O17" s="70"/>
      <c r="P17" s="73"/>
      <c r="Q17" s="75"/>
      <c r="R17" s="148" t="s">
        <v>54</v>
      </c>
      <c r="S17" s="143" t="s">
        <v>55</v>
      </c>
    </row>
    <row r="18" spans="2:19" ht="51.6" customHeight="1" x14ac:dyDescent="0.3">
      <c r="B18" s="5"/>
      <c r="C18" s="1"/>
      <c r="D18" s="78"/>
      <c r="E18" s="78"/>
      <c r="F18" s="78"/>
      <c r="G18" s="71" t="s">
        <v>56</v>
      </c>
      <c r="H18" s="71"/>
      <c r="I18" s="79" t="s">
        <v>57</v>
      </c>
      <c r="J18" s="70"/>
      <c r="K18" s="70"/>
      <c r="L18" s="79" t="s">
        <v>58</v>
      </c>
      <c r="M18" s="79"/>
      <c r="N18" s="73"/>
      <c r="O18" s="70"/>
      <c r="P18" s="73"/>
      <c r="Q18" s="75"/>
      <c r="R18" s="148"/>
      <c r="S18" s="143"/>
    </row>
    <row r="19" spans="2:19" ht="18.600000000000001" customHeight="1" thickBot="1" x14ac:dyDescent="0.35">
      <c r="B19" s="134"/>
      <c r="C19" s="83"/>
      <c r="D19" s="135"/>
      <c r="E19" s="135"/>
      <c r="F19" s="135"/>
      <c r="G19" s="136"/>
      <c r="H19" s="136"/>
      <c r="I19" s="137"/>
      <c r="J19" s="138"/>
      <c r="K19" s="138"/>
      <c r="L19" s="137"/>
      <c r="M19" s="137"/>
      <c r="N19" s="139"/>
      <c r="O19" s="138"/>
      <c r="P19" s="139"/>
      <c r="Q19" s="140"/>
      <c r="R19" s="141"/>
      <c r="S19" s="142"/>
    </row>
    <row r="20" spans="2:19" s="84" customFormat="1" ht="28.2" customHeight="1" thickTop="1" x14ac:dyDescent="0.3">
      <c r="B20" s="8" t="s">
        <v>59</v>
      </c>
      <c r="C20" s="9">
        <f>C21+C37+C38+C39+C40+C41+C42+C43+C44+C45+C46</f>
        <v>42084.770869</v>
      </c>
      <c r="D20" s="9">
        <f t="shared" ref="D20:M20" si="0">D21+D37+D38+D39+D40+D41+D42+D43+D44+D45+D46</f>
        <v>24737.838412000005</v>
      </c>
      <c r="E20" s="9">
        <f t="shared" si="0"/>
        <v>24640.106362000002</v>
      </c>
      <c r="F20" s="9">
        <f t="shared" si="0"/>
        <v>581.1930000000001</v>
      </c>
      <c r="G20" s="9">
        <f t="shared" si="0"/>
        <v>12347.191312000001</v>
      </c>
      <c r="H20" s="9">
        <f t="shared" si="0"/>
        <v>0</v>
      </c>
      <c r="I20" s="9">
        <f t="shared" si="0"/>
        <v>9049.101999999999</v>
      </c>
      <c r="J20" s="9">
        <f t="shared" si="0"/>
        <v>44.968565999999996</v>
      </c>
      <c r="K20" s="9">
        <f t="shared" si="0"/>
        <v>251.37192325000001</v>
      </c>
      <c r="L20" s="9">
        <f>L21+L37+L38+L39+L40+L41+L42+L43+L44+L45+L46</f>
        <v>3267.3007700000003</v>
      </c>
      <c r="M20" s="9">
        <f t="shared" si="0"/>
        <v>480.67200000000003</v>
      </c>
      <c r="N20" s="85">
        <f>SUM(C20:M20)</f>
        <v>117484.51521425002</v>
      </c>
      <c r="O20" s="86">
        <f>O21+O38+O39+O42+O40</f>
        <v>-25706.685492889996</v>
      </c>
      <c r="P20" s="85">
        <f>N20+O20</f>
        <v>91777.829721360016</v>
      </c>
      <c r="Q20" s="86">
        <f>Q21+Q38+Q39+Q42+Q44</f>
        <v>-2114.2159999999999</v>
      </c>
      <c r="R20" s="87">
        <f>P20+Q20</f>
        <v>89663.613721360016</v>
      </c>
      <c r="S20" s="85">
        <f t="shared" ref="S20:S44" si="1">R20/$R$11*100</f>
        <v>4.6880484012004615</v>
      </c>
    </row>
    <row r="21" spans="2:19" s="88" customFormat="1" ht="18.75" customHeight="1" x14ac:dyDescent="0.3">
      <c r="B21" s="80" t="s">
        <v>60</v>
      </c>
      <c r="C21" s="9">
        <f>C22+C35+C36</f>
        <v>36455.702354000001</v>
      </c>
      <c r="D21" s="9">
        <f>D22+D35+D36</f>
        <v>17192.910013000001</v>
      </c>
      <c r="E21" s="10">
        <f>E22+E35+E36</f>
        <v>19328.008362</v>
      </c>
      <c r="F21" s="10">
        <f>F22+F35+F36</f>
        <v>578.61800000000005</v>
      </c>
      <c r="G21" s="10">
        <f>G22+G35+G36</f>
        <v>12171.529312000001</v>
      </c>
      <c r="H21" s="10"/>
      <c r="I21" s="9">
        <f>I22+I35+I36</f>
        <v>3653.357</v>
      </c>
      <c r="J21" s="9">
        <f>J22+J35+J36</f>
        <v>0</v>
      </c>
      <c r="K21" s="89">
        <f>K22+K35+K36</f>
        <v>251.37192325000001</v>
      </c>
      <c r="L21" s="89">
        <f>L22+L35+L36</f>
        <v>246.90286</v>
      </c>
      <c r="M21" s="89">
        <f>M22+M35+M36</f>
        <v>65.91</v>
      </c>
      <c r="N21" s="85">
        <f t="shared" ref="N21:N45" si="2">SUM(C21:M21)</f>
        <v>89944.309824250013</v>
      </c>
      <c r="O21" s="9">
        <f>O22+O35+O36</f>
        <v>-4680.2929978900002</v>
      </c>
      <c r="P21" s="89">
        <f>N21+O21</f>
        <v>85264.016826360006</v>
      </c>
      <c r="Q21" s="9">
        <f>Q22+Q35+Q36</f>
        <v>0</v>
      </c>
      <c r="R21" s="90">
        <f t="shared" ref="R21:R43" si="3">P21+Q21</f>
        <v>85264.016826360006</v>
      </c>
      <c r="S21" s="89">
        <f t="shared" si="1"/>
        <v>4.4580161469392454</v>
      </c>
    </row>
    <row r="22" spans="2:19" ht="28.5" customHeight="1" x14ac:dyDescent="0.25">
      <c r="B22" s="91" t="s">
        <v>61</v>
      </c>
      <c r="C22" s="13">
        <f>C23+C27+C28+C33+C34</f>
        <v>30850.525354000001</v>
      </c>
      <c r="D22" s="13">
        <f>D23+D27+D28+D33+D34</f>
        <v>12659.252000000002</v>
      </c>
      <c r="E22" s="14">
        <f t="shared" ref="E22:L22" si="4">E23+E27+E28+E33+E34</f>
        <v>0</v>
      </c>
      <c r="F22" s="14">
        <f t="shared" si="4"/>
        <v>0</v>
      </c>
      <c r="G22" s="92">
        <f t="shared" si="4"/>
        <v>1422.8240000000001</v>
      </c>
      <c r="H22" s="14">
        <f t="shared" si="4"/>
        <v>0</v>
      </c>
      <c r="I22" s="13">
        <f>I23+I27+I28+I33+I34</f>
        <v>537.07799999999997</v>
      </c>
      <c r="J22" s="93">
        <f t="shared" si="4"/>
        <v>0</v>
      </c>
      <c r="K22" s="93">
        <f t="shared" si="4"/>
        <v>0</v>
      </c>
      <c r="L22" s="93">
        <f t="shared" si="4"/>
        <v>0</v>
      </c>
      <c r="M22" s="93"/>
      <c r="N22" s="85">
        <f t="shared" si="2"/>
        <v>45469.679354000007</v>
      </c>
      <c r="O22" s="93">
        <f>O23+O27+O28+O33+O34</f>
        <v>0</v>
      </c>
      <c r="P22" s="13">
        <f t="shared" ref="P22:P43" si="5">N22+O22</f>
        <v>45469.679354000007</v>
      </c>
      <c r="Q22" s="93">
        <f>Q23+Q27+Q28+Q33+Q34</f>
        <v>0</v>
      </c>
      <c r="R22" s="89">
        <f t="shared" si="3"/>
        <v>45469.679354000007</v>
      </c>
      <c r="S22" s="13">
        <f t="shared" si="1"/>
        <v>2.377375266861864</v>
      </c>
    </row>
    <row r="23" spans="2:19" ht="33.75" customHeight="1" x14ac:dyDescent="0.3">
      <c r="B23" s="94" t="s">
        <v>62</v>
      </c>
      <c r="C23" s="13">
        <f t="shared" ref="C23:M23" si="6">C24+C25+C26</f>
        <v>5748.0063119999995</v>
      </c>
      <c r="D23" s="13">
        <f t="shared" si="6"/>
        <v>6333.0730000000003</v>
      </c>
      <c r="E23" s="14">
        <f t="shared" si="6"/>
        <v>0</v>
      </c>
      <c r="F23" s="14">
        <f t="shared" si="6"/>
        <v>0</v>
      </c>
      <c r="G23" s="14">
        <f t="shared" si="6"/>
        <v>0</v>
      </c>
      <c r="H23" s="14">
        <f t="shared" si="6"/>
        <v>0</v>
      </c>
      <c r="I23" s="14">
        <f t="shared" si="6"/>
        <v>0</v>
      </c>
      <c r="J23" s="93">
        <f t="shared" si="6"/>
        <v>0</v>
      </c>
      <c r="K23" s="7">
        <f t="shared" si="6"/>
        <v>0</v>
      </c>
      <c r="L23" s="93">
        <f t="shared" si="6"/>
        <v>0</v>
      </c>
      <c r="M23" s="93">
        <f t="shared" si="6"/>
        <v>0</v>
      </c>
      <c r="N23" s="85">
        <f t="shared" si="2"/>
        <v>12081.079312</v>
      </c>
      <c r="O23" s="93">
        <f>O24+O25+O26</f>
        <v>0</v>
      </c>
      <c r="P23" s="13">
        <f t="shared" si="5"/>
        <v>12081.079312</v>
      </c>
      <c r="Q23" s="93">
        <f>Q24+Q25+Q26</f>
        <v>0</v>
      </c>
      <c r="R23" s="89">
        <f t="shared" si="3"/>
        <v>12081.079312</v>
      </c>
      <c r="S23" s="13">
        <f t="shared" si="1"/>
        <v>0.63165739370490437</v>
      </c>
    </row>
    <row r="24" spans="2:19" ht="22.5" customHeight="1" x14ac:dyDescent="0.25">
      <c r="B24" s="95" t="s">
        <v>63</v>
      </c>
      <c r="C24" s="7">
        <v>717.22199999999998</v>
      </c>
      <c r="D24" s="7">
        <v>4.4450000000000003</v>
      </c>
      <c r="E24" s="14"/>
      <c r="F24" s="14"/>
      <c r="G24" s="14"/>
      <c r="H24" s="14"/>
      <c r="I24" s="13"/>
      <c r="J24" s="7"/>
      <c r="K24" s="7"/>
      <c r="L24" s="7"/>
      <c r="M24" s="7"/>
      <c r="N24" s="85">
        <f t="shared" si="2"/>
        <v>721.66700000000003</v>
      </c>
      <c r="O24" s="7"/>
      <c r="P24" s="13">
        <f t="shared" si="5"/>
        <v>721.66700000000003</v>
      </c>
      <c r="Q24" s="7"/>
      <c r="R24" s="89">
        <f t="shared" si="3"/>
        <v>721.66700000000003</v>
      </c>
      <c r="S24" s="13">
        <f t="shared" si="1"/>
        <v>3.7732249294154557E-2</v>
      </c>
    </row>
    <row r="25" spans="2:19" ht="30" customHeight="1" x14ac:dyDescent="0.25">
      <c r="B25" s="96" t="s">
        <v>64</v>
      </c>
      <c r="C25" s="7">
        <v>4677.4213119999995</v>
      </c>
      <c r="D25" s="7">
        <v>6328.1140000000005</v>
      </c>
      <c r="E25" s="82"/>
      <c r="F25" s="82"/>
      <c r="G25" s="82"/>
      <c r="H25" s="82"/>
      <c r="I25" s="13"/>
      <c r="J25" s="7"/>
      <c r="K25" s="7"/>
      <c r="L25" s="7"/>
      <c r="M25" s="7"/>
      <c r="N25" s="85">
        <f t="shared" si="2"/>
        <v>11005.535312</v>
      </c>
      <c r="O25" s="7"/>
      <c r="P25" s="13">
        <f t="shared" si="5"/>
        <v>11005.535312</v>
      </c>
      <c r="Q25" s="7"/>
      <c r="R25" s="89">
        <f t="shared" si="3"/>
        <v>11005.535312</v>
      </c>
      <c r="S25" s="13">
        <f t="shared" si="1"/>
        <v>0.57542273930774857</v>
      </c>
    </row>
    <row r="26" spans="2:19" ht="36" customHeight="1" x14ac:dyDescent="0.25">
      <c r="B26" s="97" t="s">
        <v>65</v>
      </c>
      <c r="C26" s="7">
        <v>353.363</v>
      </c>
      <c r="D26" s="7">
        <v>0.51400000000000001</v>
      </c>
      <c r="E26" s="82"/>
      <c r="F26" s="82"/>
      <c r="G26" s="82"/>
      <c r="H26" s="82"/>
      <c r="I26" s="13"/>
      <c r="J26" s="7"/>
      <c r="K26" s="7"/>
      <c r="L26" s="7"/>
      <c r="M26" s="7"/>
      <c r="N26" s="85">
        <f t="shared" si="2"/>
        <v>353.87700000000001</v>
      </c>
      <c r="O26" s="7"/>
      <c r="P26" s="13">
        <f t="shared" si="5"/>
        <v>353.87700000000001</v>
      </c>
      <c r="Q26" s="7"/>
      <c r="R26" s="89">
        <f t="shared" si="3"/>
        <v>353.87700000000001</v>
      </c>
      <c r="S26" s="13">
        <f t="shared" si="1"/>
        <v>1.8502405103001152E-2</v>
      </c>
    </row>
    <row r="27" spans="2:19" ht="23.25" customHeight="1" x14ac:dyDescent="0.3">
      <c r="B27" s="94" t="s">
        <v>66</v>
      </c>
      <c r="C27" s="7">
        <v>4.2809999999999997</v>
      </c>
      <c r="D27" s="7">
        <v>1662.0119999999999</v>
      </c>
      <c r="E27" s="14"/>
      <c r="F27" s="14"/>
      <c r="G27" s="14"/>
      <c r="H27" s="14"/>
      <c r="I27" s="13"/>
      <c r="J27" s="7"/>
      <c r="K27" s="7"/>
      <c r="L27" s="7"/>
      <c r="M27" s="7"/>
      <c r="N27" s="85">
        <f t="shared" si="2"/>
        <v>1666.2929999999999</v>
      </c>
      <c r="O27" s="7"/>
      <c r="P27" s="13">
        <f t="shared" si="5"/>
        <v>1666.2929999999999</v>
      </c>
      <c r="Q27" s="7"/>
      <c r="R27" s="89">
        <f t="shared" si="3"/>
        <v>1666.2929999999999</v>
      </c>
      <c r="S27" s="13">
        <f t="shared" si="1"/>
        <v>8.7121875980340893E-2</v>
      </c>
    </row>
    <row r="28" spans="2:19" ht="36.75" customHeight="1" x14ac:dyDescent="0.25">
      <c r="B28" s="98" t="s">
        <v>67</v>
      </c>
      <c r="C28" s="12">
        <f>SUM(C29:C32)</f>
        <v>24684.901042000001</v>
      </c>
      <c r="D28" s="12">
        <f>D29+D30+D31+D32</f>
        <v>4529.1900000000005</v>
      </c>
      <c r="E28" s="82">
        <f t="shared" ref="E28:M28" si="7">E29+E30+E31+E32</f>
        <v>0</v>
      </c>
      <c r="F28" s="82">
        <f t="shared" si="7"/>
        <v>0</v>
      </c>
      <c r="G28" s="99">
        <f t="shared" si="7"/>
        <v>1422.8240000000001</v>
      </c>
      <c r="H28" s="82">
        <f t="shared" si="7"/>
        <v>0</v>
      </c>
      <c r="I28" s="12">
        <f>I29+I30+I31+I32</f>
        <v>74.037000000000006</v>
      </c>
      <c r="J28" s="7">
        <f t="shared" si="7"/>
        <v>0</v>
      </c>
      <c r="K28" s="7">
        <f t="shared" si="7"/>
        <v>0</v>
      </c>
      <c r="L28" s="7">
        <f t="shared" si="7"/>
        <v>0</v>
      </c>
      <c r="M28" s="7">
        <f t="shared" si="7"/>
        <v>0</v>
      </c>
      <c r="N28" s="85">
        <f t="shared" si="2"/>
        <v>30710.952042000001</v>
      </c>
      <c r="O28" s="7">
        <f>O29+O30+O31</f>
        <v>0</v>
      </c>
      <c r="P28" s="13">
        <f t="shared" si="5"/>
        <v>30710.952042000001</v>
      </c>
      <c r="Q28" s="7">
        <f>Q29+Q30+Q31</f>
        <v>0</v>
      </c>
      <c r="R28" s="89">
        <f t="shared" si="3"/>
        <v>30710.952042000001</v>
      </c>
      <c r="S28" s="13">
        <f>R28/$R$11*100</f>
        <v>1.6057174548781763</v>
      </c>
    </row>
    <row r="29" spans="2:19" ht="25.5" customHeight="1" x14ac:dyDescent="0.25">
      <c r="B29" s="95" t="s">
        <v>68</v>
      </c>
      <c r="C29" s="7">
        <v>15958.414000000001</v>
      </c>
      <c r="D29" s="7">
        <v>3730.462</v>
      </c>
      <c r="E29" s="14"/>
      <c r="F29" s="14"/>
      <c r="G29" s="14"/>
      <c r="H29" s="14"/>
      <c r="I29" s="13"/>
      <c r="J29" s="7"/>
      <c r="K29" s="7"/>
      <c r="L29" s="7"/>
      <c r="M29" s="7"/>
      <c r="N29" s="85">
        <f t="shared" si="2"/>
        <v>19688.876</v>
      </c>
      <c r="O29" s="7"/>
      <c r="P29" s="13">
        <f t="shared" si="5"/>
        <v>19688.876</v>
      </c>
      <c r="Q29" s="7"/>
      <c r="R29" s="89">
        <f t="shared" si="3"/>
        <v>19688.876</v>
      </c>
      <c r="S29" s="13">
        <f>R29/$R$11*100</f>
        <v>1.0294298860190316</v>
      </c>
    </row>
    <row r="30" spans="2:19" ht="24.6" customHeight="1" x14ac:dyDescent="0.25">
      <c r="B30" s="95" t="s">
        <v>69</v>
      </c>
      <c r="C30" s="7">
        <v>6967.5820000000003</v>
      </c>
      <c r="D30" s="7"/>
      <c r="E30" s="82"/>
      <c r="F30" s="82"/>
      <c r="G30" s="82"/>
      <c r="H30" s="82"/>
      <c r="I30" s="82"/>
      <c r="J30" s="7"/>
      <c r="K30" s="7"/>
      <c r="L30" s="7"/>
      <c r="M30" s="7"/>
      <c r="N30" s="85">
        <f t="shared" si="2"/>
        <v>6967.5820000000003</v>
      </c>
      <c r="O30" s="7"/>
      <c r="P30" s="13">
        <f t="shared" si="5"/>
        <v>6967.5820000000003</v>
      </c>
      <c r="Q30" s="7"/>
      <c r="R30" s="89">
        <f t="shared" si="3"/>
        <v>6967.5820000000003</v>
      </c>
      <c r="S30" s="13">
        <f>R30/$R$11*100</f>
        <v>0.36429896476001256</v>
      </c>
    </row>
    <row r="31" spans="2:19" s="100" customFormat="1" ht="36.75" customHeight="1" x14ac:dyDescent="0.25">
      <c r="B31" s="101" t="s">
        <v>70</v>
      </c>
      <c r="C31" s="7">
        <v>874.06204200000002</v>
      </c>
      <c r="D31" s="7">
        <v>21.025000000000002</v>
      </c>
      <c r="E31" s="82"/>
      <c r="F31" s="82">
        <v>0</v>
      </c>
      <c r="G31" s="82">
        <v>1422.8240000000001</v>
      </c>
      <c r="H31" s="82"/>
      <c r="I31" s="7">
        <v>0</v>
      </c>
      <c r="J31" s="7"/>
      <c r="K31" s="7"/>
      <c r="L31" s="7"/>
      <c r="M31" s="7"/>
      <c r="N31" s="85">
        <f t="shared" si="2"/>
        <v>2317.9110420000002</v>
      </c>
      <c r="O31" s="7"/>
      <c r="P31" s="13">
        <f t="shared" si="5"/>
        <v>2317.9110420000002</v>
      </c>
      <c r="Q31" s="7"/>
      <c r="R31" s="89">
        <f t="shared" si="3"/>
        <v>2317.9110420000002</v>
      </c>
      <c r="S31" s="13">
        <f t="shared" si="1"/>
        <v>0.12119162616333788</v>
      </c>
    </row>
    <row r="32" spans="2:19" ht="53.4" customHeight="1" x14ac:dyDescent="0.25">
      <c r="B32" s="101" t="s">
        <v>71</v>
      </c>
      <c r="C32" s="7">
        <v>884.84299999999996</v>
      </c>
      <c r="D32" s="7">
        <v>777.70299999999997</v>
      </c>
      <c r="E32" s="82"/>
      <c r="F32" s="82"/>
      <c r="G32" s="82"/>
      <c r="H32" s="82"/>
      <c r="I32" s="7">
        <v>74.037000000000006</v>
      </c>
      <c r="J32" s="102"/>
      <c r="K32" s="7"/>
      <c r="L32" s="7"/>
      <c r="M32" s="7"/>
      <c r="N32" s="85">
        <f t="shared" si="2"/>
        <v>1736.5829999999999</v>
      </c>
      <c r="O32" s="7"/>
      <c r="P32" s="13">
        <f t="shared" si="5"/>
        <v>1736.5829999999999</v>
      </c>
      <c r="Q32" s="7"/>
      <c r="R32" s="89">
        <f t="shared" si="3"/>
        <v>1736.5829999999999</v>
      </c>
      <c r="S32" s="13">
        <f t="shared" si="1"/>
        <v>9.0796977935794207E-2</v>
      </c>
    </row>
    <row r="33" spans="2:19" ht="36" customHeight="1" x14ac:dyDescent="0.25">
      <c r="B33" s="98" t="s">
        <v>72</v>
      </c>
      <c r="C33" s="7">
        <v>412.904</v>
      </c>
      <c r="D33" s="7">
        <v>0</v>
      </c>
      <c r="E33" s="82"/>
      <c r="F33" s="82"/>
      <c r="G33" s="82"/>
      <c r="H33" s="82"/>
      <c r="I33" s="7">
        <v>0</v>
      </c>
      <c r="J33" s="7"/>
      <c r="K33" s="7"/>
      <c r="L33" s="7"/>
      <c r="M33" s="7"/>
      <c r="N33" s="85">
        <f t="shared" si="2"/>
        <v>412.904</v>
      </c>
      <c r="O33" s="7"/>
      <c r="P33" s="13">
        <f t="shared" si="5"/>
        <v>412.904</v>
      </c>
      <c r="Q33" s="7"/>
      <c r="R33" s="89">
        <f t="shared" si="3"/>
        <v>412.904</v>
      </c>
      <c r="S33" s="13">
        <f t="shared" si="1"/>
        <v>2.1588622817107602E-2</v>
      </c>
    </row>
    <row r="34" spans="2:19" ht="28.2" customHeight="1" x14ac:dyDescent="0.25">
      <c r="B34" s="103" t="s">
        <v>73</v>
      </c>
      <c r="C34" s="7">
        <v>0.433</v>
      </c>
      <c r="D34" s="7">
        <v>134.977</v>
      </c>
      <c r="E34" s="82"/>
      <c r="F34" s="82"/>
      <c r="G34" s="82"/>
      <c r="H34" s="82"/>
      <c r="I34" s="7">
        <v>463.041</v>
      </c>
      <c r="J34" s="7"/>
      <c r="K34" s="7"/>
      <c r="L34" s="7"/>
      <c r="M34" s="7"/>
      <c r="N34" s="85">
        <f t="shared" si="2"/>
        <v>598.45100000000002</v>
      </c>
      <c r="O34" s="7"/>
      <c r="P34" s="13">
        <f t="shared" si="5"/>
        <v>598.45100000000002</v>
      </c>
      <c r="Q34" s="7"/>
      <c r="R34" s="89">
        <f t="shared" si="3"/>
        <v>598.45100000000002</v>
      </c>
      <c r="S34" s="13">
        <f t="shared" si="1"/>
        <v>3.1289919481334305E-2</v>
      </c>
    </row>
    <row r="35" spans="2:19" ht="24" customHeight="1" x14ac:dyDescent="0.25">
      <c r="B35" s="104" t="s">
        <v>74</v>
      </c>
      <c r="C35" s="7">
        <v>2557.39</v>
      </c>
      <c r="D35" s="7"/>
      <c r="E35" s="82">
        <v>19319.570362000002</v>
      </c>
      <c r="F35" s="82">
        <v>577.553</v>
      </c>
      <c r="G35" s="82">
        <v>10737.355312</v>
      </c>
      <c r="H35" s="82"/>
      <c r="I35" s="7">
        <v>3.1E-2</v>
      </c>
      <c r="J35" s="7"/>
      <c r="K35" s="7"/>
      <c r="L35" s="7"/>
      <c r="M35" s="7"/>
      <c r="N35" s="85">
        <f>SUM(C35:M35)</f>
        <v>33191.899674</v>
      </c>
      <c r="O35" s="105">
        <v>-27.43</v>
      </c>
      <c r="P35" s="13">
        <f t="shared" si="5"/>
        <v>33164.469674</v>
      </c>
      <c r="Q35" s="7"/>
      <c r="R35" s="89">
        <f t="shared" si="3"/>
        <v>33164.469674</v>
      </c>
      <c r="S35" s="13">
        <f>R35/$R$11*100</f>
        <v>1.7339992509672699</v>
      </c>
    </row>
    <row r="36" spans="2:19" ht="22.2" customHeight="1" x14ac:dyDescent="0.25">
      <c r="B36" s="106" t="s">
        <v>75</v>
      </c>
      <c r="C36" s="7">
        <v>3047.7869999999998</v>
      </c>
      <c r="D36" s="7">
        <v>4533.6580130000002</v>
      </c>
      <c r="E36" s="7">
        <v>8.4380000000000006</v>
      </c>
      <c r="F36" s="7">
        <v>1.0649999999999999</v>
      </c>
      <c r="G36" s="7">
        <v>11.35</v>
      </c>
      <c r="H36" s="82"/>
      <c r="I36" s="7">
        <v>3116.248</v>
      </c>
      <c r="J36" s="7"/>
      <c r="K36" s="7">
        <v>251.37192325000001</v>
      </c>
      <c r="L36" s="7">
        <v>246.90286</v>
      </c>
      <c r="M36" s="7">
        <v>65.91</v>
      </c>
      <c r="N36" s="85">
        <f t="shared" si="2"/>
        <v>11282.730796250002</v>
      </c>
      <c r="O36" s="105">
        <v>-4652.8629978899999</v>
      </c>
      <c r="P36" s="13">
        <f t="shared" si="5"/>
        <v>6629.8677983600019</v>
      </c>
      <c r="Q36" s="7"/>
      <c r="R36" s="89">
        <f t="shared" si="3"/>
        <v>6629.8677983600019</v>
      </c>
      <c r="S36" s="13">
        <f t="shared" si="1"/>
        <v>0.34664162911011198</v>
      </c>
    </row>
    <row r="37" spans="2:19" ht="17.399999999999999" hidden="1" customHeight="1" x14ac:dyDescent="0.25">
      <c r="B37" s="107"/>
      <c r="C37" s="7"/>
      <c r="D37" s="7"/>
      <c r="E37" s="7"/>
      <c r="F37" s="7"/>
      <c r="G37" s="7"/>
      <c r="H37" s="82"/>
      <c r="I37" s="7"/>
      <c r="J37" s="7"/>
      <c r="K37" s="7"/>
      <c r="L37" s="7"/>
      <c r="M37" s="7"/>
      <c r="N37" s="85"/>
      <c r="O37" s="105"/>
      <c r="P37" s="13"/>
      <c r="Q37" s="7"/>
      <c r="R37" s="89"/>
      <c r="S37" s="13"/>
    </row>
    <row r="38" spans="2:19" ht="21.6" customHeight="1" x14ac:dyDescent="0.25">
      <c r="B38" s="108" t="s">
        <v>76</v>
      </c>
      <c r="C38" s="7">
        <v>90.716515000000001</v>
      </c>
      <c r="D38" s="7">
        <v>7168.6629999999986</v>
      </c>
      <c r="E38" s="82">
        <v>5311.97</v>
      </c>
      <c r="F38" s="82">
        <v>0</v>
      </c>
      <c r="G38" s="82">
        <v>175.65299999999999</v>
      </c>
      <c r="H38" s="82"/>
      <c r="I38" s="7">
        <v>5259.4369999999999</v>
      </c>
      <c r="J38" s="7">
        <v>1.1180000000000001</v>
      </c>
      <c r="K38" s="7"/>
      <c r="L38" s="7">
        <v>3018.8349800000001</v>
      </c>
      <c r="M38" s="11"/>
      <c r="N38" s="85">
        <f>SUM(C38:M38)</f>
        <v>21026.392494999996</v>
      </c>
      <c r="O38" s="12">
        <f>-N38</f>
        <v>-21026.392494999996</v>
      </c>
      <c r="P38" s="13">
        <f t="shared" si="5"/>
        <v>0</v>
      </c>
      <c r="Q38" s="7"/>
      <c r="R38" s="89">
        <f t="shared" si="3"/>
        <v>0</v>
      </c>
      <c r="S38" s="13">
        <f t="shared" si="1"/>
        <v>0</v>
      </c>
    </row>
    <row r="39" spans="2:19" ht="23.25" customHeight="1" x14ac:dyDescent="0.25">
      <c r="B39" s="109" t="s">
        <v>77</v>
      </c>
      <c r="C39" s="7">
        <v>11.452999999999999</v>
      </c>
      <c r="D39" s="7">
        <v>54.808999999999997</v>
      </c>
      <c r="E39" s="82"/>
      <c r="F39" s="82"/>
      <c r="G39" s="82"/>
      <c r="H39" s="82"/>
      <c r="I39" s="7">
        <v>48.304000000000002</v>
      </c>
      <c r="J39" s="110"/>
      <c r="K39" s="7"/>
      <c r="L39" s="7"/>
      <c r="M39" s="7"/>
      <c r="N39" s="85">
        <f t="shared" si="2"/>
        <v>114.566</v>
      </c>
      <c r="O39" s="7">
        <v>0</v>
      </c>
      <c r="P39" s="13">
        <f t="shared" si="5"/>
        <v>114.566</v>
      </c>
      <c r="Q39" s="7"/>
      <c r="R39" s="89">
        <f t="shared" si="3"/>
        <v>114.566</v>
      </c>
      <c r="S39" s="13">
        <f t="shared" si="1"/>
        <v>5.9900658789082926E-3</v>
      </c>
    </row>
    <row r="40" spans="2:19" ht="21" customHeight="1" x14ac:dyDescent="0.25">
      <c r="B40" s="109" t="s">
        <v>78</v>
      </c>
      <c r="C40" s="7">
        <v>0</v>
      </c>
      <c r="D40" s="7">
        <v>8.1702999999999998E-2</v>
      </c>
      <c r="E40" s="7"/>
      <c r="F40" s="7"/>
      <c r="G40" s="7">
        <v>0</v>
      </c>
      <c r="H40" s="7"/>
      <c r="I40" s="7"/>
      <c r="J40" s="7"/>
      <c r="K40" s="7"/>
      <c r="L40" s="7">
        <v>1.5629299999999999</v>
      </c>
      <c r="M40" s="7"/>
      <c r="N40" s="85">
        <f t="shared" si="2"/>
        <v>1.644633</v>
      </c>
      <c r="O40" s="12"/>
      <c r="P40" s="13">
        <f t="shared" si="5"/>
        <v>1.644633</v>
      </c>
      <c r="Q40" s="7"/>
      <c r="R40" s="89">
        <f t="shared" si="3"/>
        <v>1.644633</v>
      </c>
      <c r="S40" s="13">
        <f t="shared" si="1"/>
        <v>8.5989386175886224E-5</v>
      </c>
    </row>
    <row r="41" spans="2:19" ht="33" customHeight="1" x14ac:dyDescent="0.25">
      <c r="B41" s="111" t="s">
        <v>79</v>
      </c>
      <c r="C41" s="7">
        <v>2681.6419999999998</v>
      </c>
      <c r="D41" s="7">
        <v>297.724469</v>
      </c>
      <c r="E41" s="7">
        <v>0</v>
      </c>
      <c r="F41" s="7">
        <v>0.99500000000000011</v>
      </c>
      <c r="G41" s="7">
        <v>8.9999999999999993E-3</v>
      </c>
      <c r="H41" s="7"/>
      <c r="I41" s="7">
        <v>85.004999999999995</v>
      </c>
      <c r="J41" s="7">
        <v>2.441627</v>
      </c>
      <c r="K41" s="7"/>
      <c r="L41" s="7"/>
      <c r="M41" s="7"/>
      <c r="N41" s="85">
        <f t="shared" si="2"/>
        <v>3067.8170959999998</v>
      </c>
      <c r="O41" s="7"/>
      <c r="P41" s="13">
        <f t="shared" si="5"/>
        <v>3067.8170959999998</v>
      </c>
      <c r="Q41" s="7"/>
      <c r="R41" s="89">
        <f t="shared" si="3"/>
        <v>3067.8170959999998</v>
      </c>
      <c r="S41" s="13">
        <f t="shared" si="1"/>
        <v>0.1604003500993412</v>
      </c>
    </row>
    <row r="42" spans="2:19" ht="24" customHeight="1" x14ac:dyDescent="0.3">
      <c r="B42" s="63" t="s">
        <v>80</v>
      </c>
      <c r="C42" s="7">
        <v>1699.454</v>
      </c>
      <c r="D42" s="7"/>
      <c r="E42" s="7"/>
      <c r="F42" s="7"/>
      <c r="G42" s="7"/>
      <c r="H42" s="7"/>
      <c r="I42" s="7">
        <v>0</v>
      </c>
      <c r="J42" s="7"/>
      <c r="K42" s="7"/>
      <c r="L42" s="7"/>
      <c r="M42" s="7">
        <v>414.762</v>
      </c>
      <c r="N42" s="85">
        <f>SUM(C42:M42)</f>
        <v>2114.2159999999999</v>
      </c>
      <c r="O42" s="7"/>
      <c r="P42" s="13">
        <f t="shared" si="5"/>
        <v>2114.2159999999999</v>
      </c>
      <c r="Q42" s="7">
        <f>-P42</f>
        <v>-2114.2159999999999</v>
      </c>
      <c r="R42" s="112">
        <f t="shared" si="3"/>
        <v>0</v>
      </c>
      <c r="S42" s="13">
        <f t="shared" si="1"/>
        <v>0</v>
      </c>
    </row>
    <row r="43" spans="2:19" ht="22.95" customHeight="1" x14ac:dyDescent="0.3">
      <c r="B43" s="113" t="s">
        <v>81</v>
      </c>
      <c r="C43" s="7">
        <v>-122.795</v>
      </c>
      <c r="D43" s="7">
        <v>7.3999999999999996E-2</v>
      </c>
      <c r="E43" s="7"/>
      <c r="F43" s="7"/>
      <c r="G43" s="7"/>
      <c r="H43" s="7"/>
      <c r="I43" s="7">
        <v>0</v>
      </c>
      <c r="J43" s="7"/>
      <c r="K43" s="7"/>
      <c r="L43" s="7"/>
      <c r="M43" s="7"/>
      <c r="N43" s="85">
        <f t="shared" si="2"/>
        <v>-122.721</v>
      </c>
      <c r="O43" s="7"/>
      <c r="P43" s="13">
        <f t="shared" si="5"/>
        <v>-122.721</v>
      </c>
      <c r="Q43" s="7"/>
      <c r="R43" s="112">
        <f t="shared" si="3"/>
        <v>-122.721</v>
      </c>
      <c r="S43" s="13">
        <f t="shared" si="1"/>
        <v>-6.4164488131339542E-3</v>
      </c>
    </row>
    <row r="44" spans="2:19" ht="26.4" customHeight="1" x14ac:dyDescent="0.3">
      <c r="B44" s="113" t="s">
        <v>82</v>
      </c>
      <c r="C44" s="7">
        <v>-1.226</v>
      </c>
      <c r="D44" s="7">
        <v>8.6400000000000001E-3</v>
      </c>
      <c r="E44" s="7">
        <v>0</v>
      </c>
      <c r="F44" s="7">
        <v>0</v>
      </c>
      <c r="G44" s="7">
        <v>0</v>
      </c>
      <c r="H44" s="7"/>
      <c r="I44" s="7">
        <v>2.4230000000000018</v>
      </c>
      <c r="J44" s="7"/>
      <c r="K44" s="7"/>
      <c r="L44" s="7"/>
      <c r="M44" s="7"/>
      <c r="N44" s="85">
        <f t="shared" si="2"/>
        <v>1.2056400000000018</v>
      </c>
      <c r="O44" s="7"/>
      <c r="P44" s="13">
        <f>N44+O44</f>
        <v>1.2056400000000018</v>
      </c>
      <c r="Q44" s="7"/>
      <c r="R44" s="112">
        <f>P44+Q44</f>
        <v>1.2056400000000018</v>
      </c>
      <c r="S44" s="13">
        <f t="shared" si="1"/>
        <v>6.3036703963191556E-5</v>
      </c>
    </row>
    <row r="45" spans="2:19" ht="51.6" customHeight="1" x14ac:dyDescent="0.3">
      <c r="B45" s="113" t="s">
        <v>83</v>
      </c>
      <c r="C45" s="7">
        <v>259.3149999999996</v>
      </c>
      <c r="D45" s="7">
        <v>23.567587</v>
      </c>
      <c r="E45" s="7">
        <v>0</v>
      </c>
      <c r="F45" s="7"/>
      <c r="G45" s="7">
        <v>0</v>
      </c>
      <c r="H45" s="7"/>
      <c r="I45" s="7">
        <v>0.57600000000002183</v>
      </c>
      <c r="J45" s="7">
        <v>41.408938999999997</v>
      </c>
      <c r="K45" s="7"/>
      <c r="L45" s="7"/>
      <c r="M45" s="7"/>
      <c r="N45" s="85">
        <f t="shared" si="2"/>
        <v>324.8675259999996</v>
      </c>
      <c r="O45" s="7"/>
      <c r="P45" s="13">
        <f>N45+O45</f>
        <v>324.8675259999996</v>
      </c>
      <c r="Q45" s="7"/>
      <c r="R45" s="112">
        <f>P45+Q45</f>
        <v>324.8675259999996</v>
      </c>
      <c r="S45" s="13">
        <f>R45/$R$11*100</f>
        <v>1.6985649168670899E-2</v>
      </c>
    </row>
    <row r="46" spans="2:19" ht="36" customHeight="1" x14ac:dyDescent="0.25">
      <c r="B46" s="114" t="s">
        <v>84</v>
      </c>
      <c r="C46" s="7">
        <v>1010.509</v>
      </c>
      <c r="D46" s="7"/>
      <c r="E46" s="7">
        <v>0.12800000000000011</v>
      </c>
      <c r="F46" s="7">
        <v>1.5799999999999983</v>
      </c>
      <c r="G46" s="7">
        <v>0</v>
      </c>
      <c r="H46" s="4"/>
      <c r="I46" s="7">
        <v>0</v>
      </c>
      <c r="J46" s="7"/>
      <c r="K46" s="115"/>
      <c r="L46" s="115"/>
      <c r="M46" s="115"/>
      <c r="N46" s="85">
        <f>SUM(C46:M46)</f>
        <v>1012.2170000000001</v>
      </c>
      <c r="O46" s="7"/>
      <c r="P46" s="13">
        <f>N46+O46</f>
        <v>1012.2170000000001</v>
      </c>
      <c r="Q46" s="7"/>
      <c r="R46" s="112">
        <f>P46+Q46</f>
        <v>1012.2170000000001</v>
      </c>
      <c r="S46" s="13">
        <f>R46/$R$11*100</f>
        <v>5.2923611837289559E-2</v>
      </c>
    </row>
    <row r="47" spans="2:19" ht="36" customHeight="1" x14ac:dyDescent="0.25">
      <c r="B47" s="114"/>
      <c r="C47" s="7"/>
      <c r="D47" s="7"/>
      <c r="E47" s="7"/>
      <c r="F47" s="7"/>
      <c r="G47" s="7"/>
      <c r="H47" s="4"/>
      <c r="I47" s="7"/>
      <c r="J47" s="7"/>
      <c r="K47" s="115"/>
      <c r="L47" s="115"/>
      <c r="M47" s="115"/>
      <c r="N47" s="85"/>
      <c r="O47" s="7"/>
      <c r="P47" s="13"/>
      <c r="Q47" s="7"/>
      <c r="R47" s="112"/>
      <c r="S47" s="13"/>
    </row>
    <row r="48" spans="2:19" s="88" customFormat="1" ht="25.8" customHeight="1" x14ac:dyDescent="0.3">
      <c r="B48" s="8" t="s">
        <v>85</v>
      </c>
      <c r="C48" s="9">
        <f>C49+C63+C66+C69</f>
        <v>70728.71199999997</v>
      </c>
      <c r="D48" s="9">
        <f t="shared" ref="D48:M48" si="8">D49+D63+D66+D69+D70</f>
        <v>21513.897992999999</v>
      </c>
      <c r="E48" s="9">
        <f t="shared" si="8"/>
        <v>28258.016872</v>
      </c>
      <c r="F48" s="9">
        <f t="shared" si="8"/>
        <v>342.61</v>
      </c>
      <c r="G48" s="9">
        <f t="shared" si="8"/>
        <v>14170.968312000003</v>
      </c>
      <c r="H48" s="9">
        <f t="shared" si="8"/>
        <v>0</v>
      </c>
      <c r="I48" s="9">
        <f t="shared" si="8"/>
        <v>7872.5409999999993</v>
      </c>
      <c r="J48" s="9">
        <f t="shared" si="8"/>
        <v>44.087495999999994</v>
      </c>
      <c r="K48" s="9">
        <f t="shared" si="8"/>
        <v>236.505</v>
      </c>
      <c r="L48" s="89">
        <f t="shared" si="8"/>
        <v>3198.3745899999999</v>
      </c>
      <c r="M48" s="89">
        <f t="shared" si="8"/>
        <v>582.69400000000007</v>
      </c>
      <c r="N48" s="89">
        <f>SUM(C48:M48)</f>
        <v>146948.40726299994</v>
      </c>
      <c r="O48" s="9">
        <f>O49+O63+O66+O69+O70</f>
        <v>-25706.685492889992</v>
      </c>
      <c r="P48" s="89">
        <f>N48+O48</f>
        <v>121241.72177010996</v>
      </c>
      <c r="Q48" s="9">
        <f>Q49+Q63+Q66+Q69</f>
        <v>-1340.87185</v>
      </c>
      <c r="R48" s="90">
        <f t="shared" ref="R48:R69" si="9">P48+Q48</f>
        <v>119900.84992010996</v>
      </c>
      <c r="S48" s="89">
        <f>R48/$R$11*100</f>
        <v>6.2689976952896558</v>
      </c>
    </row>
    <row r="49" spans="1:19" ht="20.100000000000001" customHeight="1" x14ac:dyDescent="0.3">
      <c r="B49" s="116" t="s">
        <v>86</v>
      </c>
      <c r="C49" s="9">
        <f>SUM(C50:C62)</f>
        <v>68084.97199999998</v>
      </c>
      <c r="D49" s="9">
        <f>SUM(D50:D62)</f>
        <v>18292.849142999999</v>
      </c>
      <c r="E49" s="9">
        <f t="shared" ref="E49:K49" si="10">SUM(E50:E62)</f>
        <v>28256.141872</v>
      </c>
      <c r="F49" s="9">
        <f>SUM(F50:F62)</f>
        <v>345.76299999999998</v>
      </c>
      <c r="G49" s="9">
        <f>SUM(G50:G62)</f>
        <v>14180.447312000002</v>
      </c>
      <c r="H49" s="9">
        <f t="shared" si="10"/>
        <v>0</v>
      </c>
      <c r="I49" s="9">
        <f>SUM(I50:I62)</f>
        <v>7765.3959999999988</v>
      </c>
      <c r="J49" s="9">
        <f t="shared" si="10"/>
        <v>44.089232999999993</v>
      </c>
      <c r="K49" s="9">
        <f t="shared" si="10"/>
        <v>236.505</v>
      </c>
      <c r="L49" s="9">
        <f>SUM(L50:L62)</f>
        <v>2427.9358499999998</v>
      </c>
      <c r="M49" s="9">
        <f>SUM(M50:M62)</f>
        <v>21.041999999999998</v>
      </c>
      <c r="N49" s="89">
        <f>SUM(C49:M49)</f>
        <v>139655.14141000001</v>
      </c>
      <c r="O49" s="9">
        <f>SUM(O50:O62)</f>
        <v>-25675.232432889992</v>
      </c>
      <c r="P49" s="13">
        <f t="shared" ref="P49:P69" si="11">N49+O49</f>
        <v>113979.90897711003</v>
      </c>
      <c r="Q49" s="9">
        <f>SUM(Q50:Q62)</f>
        <v>0</v>
      </c>
      <c r="R49" s="112">
        <f>P49+Q49</f>
        <v>113979.90897711003</v>
      </c>
      <c r="S49" s="13">
        <f>R49/$R$11*100</f>
        <v>5.959422198949599</v>
      </c>
    </row>
    <row r="50" spans="1:19" ht="23.25" customHeight="1" x14ac:dyDescent="0.25">
      <c r="A50" s="117"/>
      <c r="B50" s="118" t="s">
        <v>87</v>
      </c>
      <c r="C50" s="15">
        <v>15027.477000000001</v>
      </c>
      <c r="D50" s="15">
        <v>8116.2849999999999</v>
      </c>
      <c r="E50" s="14">
        <v>92.82</v>
      </c>
      <c r="F50" s="14">
        <v>43.723999999999997</v>
      </c>
      <c r="G50" s="14">
        <v>87.081000000000003</v>
      </c>
      <c r="H50" s="14"/>
      <c r="I50" s="93">
        <v>4565.665</v>
      </c>
      <c r="J50" s="15"/>
      <c r="K50" s="93"/>
      <c r="L50" s="15">
        <v>166.75063</v>
      </c>
      <c r="M50" s="15">
        <v>1.202</v>
      </c>
      <c r="N50" s="89">
        <f>SUM(C50:M50)</f>
        <v>28101.004629999999</v>
      </c>
      <c r="O50" s="11"/>
      <c r="P50" s="13">
        <f t="shared" si="11"/>
        <v>28101.004629999999</v>
      </c>
      <c r="Q50" s="11"/>
      <c r="R50" s="112">
        <f t="shared" si="9"/>
        <v>28101.004629999999</v>
      </c>
      <c r="S50" s="13">
        <f>R50/$R$11*100</f>
        <v>1.4692567515424031</v>
      </c>
    </row>
    <row r="51" spans="1:19" ht="19.95" customHeight="1" x14ac:dyDescent="0.25">
      <c r="A51" s="117"/>
      <c r="B51" s="118" t="s">
        <v>88</v>
      </c>
      <c r="C51" s="15">
        <v>1923.1880000000001</v>
      </c>
      <c r="D51" s="15">
        <v>4828.9031199999999</v>
      </c>
      <c r="E51" s="14">
        <v>139.44800000000001</v>
      </c>
      <c r="F51" s="14">
        <v>5.9050000000000002</v>
      </c>
      <c r="G51" s="119">
        <v>10581.227000000001</v>
      </c>
      <c r="H51" s="14">
        <v>0</v>
      </c>
      <c r="I51" s="93">
        <v>1574.0730000000001</v>
      </c>
      <c r="J51" s="93"/>
      <c r="K51" s="93">
        <v>3.8690000000000002</v>
      </c>
      <c r="L51" s="93">
        <v>185.43547000000001</v>
      </c>
      <c r="M51" s="93">
        <v>18.466000000000001</v>
      </c>
      <c r="N51" s="89">
        <f>SUM(C51:M51)</f>
        <v>19260.514589999999</v>
      </c>
      <c r="O51" s="12">
        <v>-4521.6039999999994</v>
      </c>
      <c r="P51" s="13">
        <f t="shared" si="11"/>
        <v>14738.91059</v>
      </c>
      <c r="Q51" s="11"/>
      <c r="R51" s="112">
        <f t="shared" si="9"/>
        <v>14738.91059</v>
      </c>
      <c r="S51" s="13">
        <f>R51/$R$11*100</f>
        <v>0.77062169768900968</v>
      </c>
    </row>
    <row r="52" spans="1:19" ht="16.95" customHeight="1" x14ac:dyDescent="0.25">
      <c r="A52" s="117"/>
      <c r="B52" s="118" t="s">
        <v>89</v>
      </c>
      <c r="C52" s="15">
        <v>9841.0429999999997</v>
      </c>
      <c r="D52" s="15">
        <v>199.82</v>
      </c>
      <c r="E52" s="14">
        <v>30.094999999999999</v>
      </c>
      <c r="F52" s="14">
        <v>7.8E-2</v>
      </c>
      <c r="G52" s="14">
        <v>3.3809999999999998</v>
      </c>
      <c r="H52" s="14">
        <v>0</v>
      </c>
      <c r="I52" s="93">
        <v>0</v>
      </c>
      <c r="J52" s="93">
        <v>0</v>
      </c>
      <c r="K52" s="15">
        <v>232.636</v>
      </c>
      <c r="L52" s="93">
        <v>0.64044000000000001</v>
      </c>
      <c r="M52" s="93"/>
      <c r="N52" s="89">
        <f t="shared" ref="N52:N70" si="12">SUM(C52:M52)</f>
        <v>10307.693439999997</v>
      </c>
      <c r="O52" s="12">
        <v>-252.26843789000003</v>
      </c>
      <c r="P52" s="13">
        <f t="shared" si="11"/>
        <v>10055.425002109998</v>
      </c>
      <c r="Q52" s="11"/>
      <c r="R52" s="112">
        <f>P52+Q52</f>
        <v>10055.425002109998</v>
      </c>
      <c r="S52" s="13">
        <f t="shared" ref="S52:S69" si="13">R52/$R$11*100</f>
        <v>0.52574636631339522</v>
      </c>
    </row>
    <row r="53" spans="1:19" ht="18.600000000000001" customHeight="1" x14ac:dyDescent="0.25">
      <c r="A53" s="117"/>
      <c r="B53" s="118" t="s">
        <v>90</v>
      </c>
      <c r="C53" s="15">
        <v>776.08900000000006</v>
      </c>
      <c r="D53" s="15">
        <v>863.34</v>
      </c>
      <c r="E53" s="14"/>
      <c r="F53" s="14">
        <v>2.4670000000000001</v>
      </c>
      <c r="G53" s="14"/>
      <c r="H53" s="14"/>
      <c r="I53" s="93">
        <v>105.371</v>
      </c>
      <c r="J53" s="15"/>
      <c r="K53" s="120"/>
      <c r="L53" s="15"/>
      <c r="M53" s="15"/>
      <c r="N53" s="89">
        <f t="shared" si="12"/>
        <v>1747.2670000000003</v>
      </c>
      <c r="O53" s="11"/>
      <c r="P53" s="13">
        <f t="shared" si="11"/>
        <v>1747.2670000000003</v>
      </c>
      <c r="Q53" s="11"/>
      <c r="R53" s="112">
        <f t="shared" si="9"/>
        <v>1747.2670000000003</v>
      </c>
      <c r="S53" s="13">
        <f t="shared" si="13"/>
        <v>9.1355589250235292E-2</v>
      </c>
    </row>
    <row r="54" spans="1:19" ht="24" customHeight="1" x14ac:dyDescent="0.25">
      <c r="A54" s="117"/>
      <c r="B54" s="118" t="s">
        <v>91</v>
      </c>
      <c r="C54" s="15">
        <v>12119.357</v>
      </c>
      <c r="D54" s="93">
        <v>69.847999999999956</v>
      </c>
      <c r="E54" s="121">
        <v>0</v>
      </c>
      <c r="F54" s="121">
        <v>31.103999999999999</v>
      </c>
      <c r="G54" s="121">
        <v>2845.8739999999998</v>
      </c>
      <c r="H54" s="121">
        <v>0</v>
      </c>
      <c r="I54" s="15">
        <v>71.602000000000004</v>
      </c>
      <c r="J54" s="15"/>
      <c r="K54" s="9"/>
      <c r="L54" s="93"/>
      <c r="M54" s="93"/>
      <c r="N54" s="89">
        <f t="shared" si="12"/>
        <v>15137.785</v>
      </c>
      <c r="O54" s="12">
        <v>-14685.420297999999</v>
      </c>
      <c r="P54" s="13">
        <f>N54+O54</f>
        <v>452.36470200000076</v>
      </c>
      <c r="Q54" s="11"/>
      <c r="R54" s="112">
        <f t="shared" si="9"/>
        <v>452.36470200000076</v>
      </c>
      <c r="S54" s="13">
        <f t="shared" si="13"/>
        <v>2.3651819617274954E-2</v>
      </c>
    </row>
    <row r="55" spans="1:19" ht="18" customHeight="1" x14ac:dyDescent="0.25">
      <c r="A55" s="117"/>
      <c r="B55" s="118" t="s">
        <v>92</v>
      </c>
      <c r="C55" s="15">
        <v>3336.36</v>
      </c>
      <c r="D55" s="93">
        <v>167.86069699999999</v>
      </c>
      <c r="E55" s="14"/>
      <c r="F55" s="14">
        <v>0</v>
      </c>
      <c r="G55" s="14"/>
      <c r="H55" s="14"/>
      <c r="I55" s="93">
        <v>262.32900000000001</v>
      </c>
      <c r="J55" s="93">
        <v>2.3640000000000001E-2</v>
      </c>
      <c r="K55" s="93"/>
      <c r="L55" s="93"/>
      <c r="M55" s="93"/>
      <c r="N55" s="89">
        <f t="shared" si="12"/>
        <v>3766.5733370000003</v>
      </c>
      <c r="O55" s="12">
        <v>-100.92825500000001</v>
      </c>
      <c r="P55" s="13">
        <f>N55+O55</f>
        <v>3665.6450820000005</v>
      </c>
      <c r="Q55" s="11"/>
      <c r="R55" s="112">
        <f t="shared" si="9"/>
        <v>3665.6450820000005</v>
      </c>
      <c r="S55" s="13">
        <f>R55/$R$11*100</f>
        <v>0.19165769538847646</v>
      </c>
    </row>
    <row r="56" spans="1:19" ht="38.25" customHeight="1" x14ac:dyDescent="0.25">
      <c r="A56" s="117"/>
      <c r="B56" s="122" t="s">
        <v>93</v>
      </c>
      <c r="C56" s="15">
        <v>4130.5619999999999</v>
      </c>
      <c r="D56" s="93">
        <v>521.84146900000007</v>
      </c>
      <c r="E56" s="93"/>
      <c r="F56" s="93">
        <v>1.242</v>
      </c>
      <c r="G56" s="93">
        <v>1.2999999999999999E-2</v>
      </c>
      <c r="H56" s="14"/>
      <c r="I56" s="93">
        <v>292.95199999999994</v>
      </c>
      <c r="J56" s="93">
        <v>2.441627</v>
      </c>
      <c r="K56" s="93"/>
      <c r="L56" s="93"/>
      <c r="M56" s="93"/>
      <c r="N56" s="89">
        <f t="shared" si="12"/>
        <v>4949.0520960000003</v>
      </c>
      <c r="O56" s="12">
        <v>-1069.76279</v>
      </c>
      <c r="P56" s="13">
        <f t="shared" si="11"/>
        <v>3879.2893060000006</v>
      </c>
      <c r="Q56" s="81"/>
      <c r="R56" s="13">
        <f t="shared" si="9"/>
        <v>3879.2893060000006</v>
      </c>
      <c r="S56" s="13">
        <f t="shared" si="13"/>
        <v>0.20282805113458124</v>
      </c>
    </row>
    <row r="57" spans="1:19" ht="21" customHeight="1" x14ac:dyDescent="0.25">
      <c r="A57" s="117"/>
      <c r="B57" s="118" t="s">
        <v>94</v>
      </c>
      <c r="C57" s="15">
        <v>12421.766</v>
      </c>
      <c r="D57" s="93">
        <v>1451.348</v>
      </c>
      <c r="E57" s="14">
        <v>27993.131362</v>
      </c>
      <c r="F57" s="14">
        <v>237.422</v>
      </c>
      <c r="G57" s="14">
        <v>662.08331199999998</v>
      </c>
      <c r="H57" s="14"/>
      <c r="I57" s="93">
        <v>13.976000000000001</v>
      </c>
      <c r="J57" s="93"/>
      <c r="K57" s="93"/>
      <c r="L57" s="93"/>
      <c r="M57" s="93"/>
      <c r="N57" s="89">
        <f t="shared" si="12"/>
        <v>42779.726674000005</v>
      </c>
      <c r="O57" s="11"/>
      <c r="P57" s="13">
        <f t="shared" si="11"/>
        <v>42779.726674000005</v>
      </c>
      <c r="Q57" s="11"/>
      <c r="R57" s="112">
        <f t="shared" si="9"/>
        <v>42779.726674000005</v>
      </c>
      <c r="S57" s="13">
        <f>R57/$R$11*100</f>
        <v>2.2367315002614245</v>
      </c>
    </row>
    <row r="58" spans="1:19" ht="52.2" customHeight="1" x14ac:dyDescent="0.25">
      <c r="A58" s="117"/>
      <c r="B58" s="122" t="s">
        <v>95</v>
      </c>
      <c r="C58" s="15">
        <v>581.12300000000005</v>
      </c>
      <c r="D58" s="93">
        <v>119.141857</v>
      </c>
      <c r="E58" s="14">
        <v>0</v>
      </c>
      <c r="F58" s="14">
        <v>0</v>
      </c>
      <c r="G58" s="14">
        <v>0</v>
      </c>
      <c r="H58" s="14"/>
      <c r="I58" s="93">
        <v>43.908999999999992</v>
      </c>
      <c r="J58" s="93">
        <v>41.623965999999996</v>
      </c>
      <c r="K58" s="93"/>
      <c r="L58" s="93"/>
      <c r="M58" s="93"/>
      <c r="N58" s="89">
        <f t="shared" si="12"/>
        <v>785.79782299999999</v>
      </c>
      <c r="O58" s="86">
        <v>-108.82481199999999</v>
      </c>
      <c r="P58" s="13">
        <f t="shared" si="11"/>
        <v>676.97301100000004</v>
      </c>
      <c r="Q58" s="11"/>
      <c r="R58" s="112">
        <f t="shared" si="9"/>
        <v>676.97301100000004</v>
      </c>
      <c r="S58" s="13">
        <f>R58/$R$11*100</f>
        <v>3.5395430879431145E-2</v>
      </c>
    </row>
    <row r="59" spans="1:19" ht="20.399999999999999" customHeight="1" x14ac:dyDescent="0.25">
      <c r="A59" s="117"/>
      <c r="B59" s="118" t="s">
        <v>96</v>
      </c>
      <c r="C59" s="15">
        <v>2831.8249999999998</v>
      </c>
      <c r="D59" s="93">
        <v>193.79599999999999</v>
      </c>
      <c r="E59" s="14">
        <v>0.495</v>
      </c>
      <c r="F59" s="14">
        <v>21.94</v>
      </c>
      <c r="G59" s="14">
        <v>0.78800000000000003</v>
      </c>
      <c r="H59" s="14"/>
      <c r="I59" s="93">
        <v>406.53800000000001</v>
      </c>
      <c r="J59" s="93">
        <v>0</v>
      </c>
      <c r="K59" s="93"/>
      <c r="L59" s="93">
        <v>4.96E-3</v>
      </c>
      <c r="M59" s="93">
        <v>1.3740000000000001</v>
      </c>
      <c r="N59" s="89">
        <f>SUM(C59:M59)</f>
        <v>3456.7609599999996</v>
      </c>
      <c r="O59" s="12">
        <v>-210.86496000000002</v>
      </c>
      <c r="P59" s="13">
        <f t="shared" si="11"/>
        <v>3245.8959999999997</v>
      </c>
      <c r="Q59" s="11"/>
      <c r="R59" s="112">
        <f t="shared" si="9"/>
        <v>3245.8959999999997</v>
      </c>
      <c r="S59" s="13">
        <f t="shared" si="13"/>
        <v>0.16971117850047054</v>
      </c>
    </row>
    <row r="60" spans="1:19" ht="52.95" customHeight="1" x14ac:dyDescent="0.25">
      <c r="A60" s="117"/>
      <c r="B60" s="122" t="s">
        <v>97</v>
      </c>
      <c r="C60" s="15">
        <v>1328.68</v>
      </c>
      <c r="D60" s="93">
        <v>735.25199999999995</v>
      </c>
      <c r="E60" s="14">
        <v>0.15251000000000001</v>
      </c>
      <c r="F60" s="14">
        <v>1.881</v>
      </c>
      <c r="G60" s="14"/>
      <c r="H60" s="14"/>
      <c r="I60" s="93">
        <v>360.67</v>
      </c>
      <c r="J60" s="93"/>
      <c r="K60" s="93"/>
      <c r="L60" s="93"/>
      <c r="M60" s="93"/>
      <c r="N60" s="89">
        <f>SUM(C60:M60)</f>
        <v>2426.6355099999996</v>
      </c>
      <c r="O60" s="12">
        <v>-1095.21</v>
      </c>
      <c r="P60" s="13">
        <f>N60+O60</f>
        <v>1331.4255099999996</v>
      </c>
      <c r="Q60" s="11"/>
      <c r="R60" s="112">
        <f t="shared" si="9"/>
        <v>1331.4255099999996</v>
      </c>
      <c r="S60" s="13">
        <f>R60/$R$11*100</f>
        <v>6.9613380215413551E-2</v>
      </c>
    </row>
    <row r="61" spans="1:19" ht="37.200000000000003" customHeight="1" x14ac:dyDescent="0.25">
      <c r="A61" s="117"/>
      <c r="B61" s="122" t="s">
        <v>98</v>
      </c>
      <c r="C61" s="15">
        <v>3678.1010000000001</v>
      </c>
      <c r="D61" s="93">
        <v>1025.413</v>
      </c>
      <c r="E61" s="14"/>
      <c r="F61" s="14"/>
      <c r="G61" s="14"/>
      <c r="H61" s="14"/>
      <c r="I61" s="93">
        <v>64.284000000000006</v>
      </c>
      <c r="J61" s="93"/>
      <c r="K61" s="93"/>
      <c r="L61" s="93">
        <v>2075.1043500000001</v>
      </c>
      <c r="M61" s="93"/>
      <c r="N61" s="89">
        <f>SUM(C61:M61)</f>
        <v>6842.9023500000003</v>
      </c>
      <c r="O61" s="12">
        <v>-3623.1123500000003</v>
      </c>
      <c r="P61" s="13">
        <f t="shared" si="11"/>
        <v>3219.79</v>
      </c>
      <c r="Q61" s="11"/>
      <c r="R61" s="112">
        <f>P61+Q61</f>
        <v>3219.79</v>
      </c>
      <c r="S61" s="13">
        <f>R61/$R$11*100</f>
        <v>0.16834623026246992</v>
      </c>
    </row>
    <row r="62" spans="1:19" s="11" customFormat="1" ht="39" customHeight="1" x14ac:dyDescent="0.25">
      <c r="A62" s="123"/>
      <c r="B62" s="124" t="s">
        <v>99</v>
      </c>
      <c r="C62" s="15">
        <v>89.400999999999996</v>
      </c>
      <c r="D62" s="93">
        <v>0</v>
      </c>
      <c r="E62" s="14"/>
      <c r="F62" s="14"/>
      <c r="G62" s="14"/>
      <c r="H62" s="14"/>
      <c r="I62" s="93">
        <v>4.0270000000000001</v>
      </c>
      <c r="J62" s="13">
        <v>0</v>
      </c>
      <c r="K62" s="13"/>
      <c r="L62" s="93"/>
      <c r="M62" s="93"/>
      <c r="N62" s="89">
        <f t="shared" si="12"/>
        <v>93.427999999999997</v>
      </c>
      <c r="O62" s="12">
        <v>-7.2365300000000001</v>
      </c>
      <c r="P62" s="13">
        <f t="shared" si="11"/>
        <v>86.191469999999995</v>
      </c>
      <c r="R62" s="112">
        <f t="shared" si="9"/>
        <v>86.191469999999995</v>
      </c>
      <c r="S62" s="13">
        <f t="shared" si="13"/>
        <v>4.5065078950120253E-3</v>
      </c>
    </row>
    <row r="63" spans="1:19" ht="20.100000000000001" customHeight="1" x14ac:dyDescent="0.3">
      <c r="A63" s="117"/>
      <c r="B63" s="116" t="s">
        <v>100</v>
      </c>
      <c r="C63" s="13">
        <f>SUM(C64:C65)</f>
        <v>2489.5740000000001</v>
      </c>
      <c r="D63" s="13">
        <f>D64+D65</f>
        <v>2995.27</v>
      </c>
      <c r="E63" s="92">
        <f t="shared" ref="E63:M63" si="14">E64+E65</f>
        <v>6.1</v>
      </c>
      <c r="F63" s="92">
        <f t="shared" si="14"/>
        <v>0.23699999999999999</v>
      </c>
      <c r="G63" s="92">
        <f t="shared" si="14"/>
        <v>0.13800000000000001</v>
      </c>
      <c r="H63" s="92">
        <f t="shared" si="14"/>
        <v>0</v>
      </c>
      <c r="I63" s="13">
        <f>I64+I65</f>
        <v>144.27000000000001</v>
      </c>
      <c r="J63" s="13">
        <f t="shared" si="14"/>
        <v>0</v>
      </c>
      <c r="K63" s="93">
        <f t="shared" si="14"/>
        <v>0</v>
      </c>
      <c r="L63" s="13">
        <f t="shared" si="14"/>
        <v>763.58168000000023</v>
      </c>
      <c r="M63" s="13">
        <f t="shared" si="14"/>
        <v>0</v>
      </c>
      <c r="N63" s="89">
        <f t="shared" si="12"/>
        <v>6399.1706800000011</v>
      </c>
      <c r="O63" s="13">
        <f>O64+O65</f>
        <v>-24.596</v>
      </c>
      <c r="P63" s="13">
        <f t="shared" si="11"/>
        <v>6374.5746800000015</v>
      </c>
      <c r="Q63" s="86">
        <f>Q64+Q65</f>
        <v>0</v>
      </c>
      <c r="R63" s="112">
        <f>P63+Q63</f>
        <v>6374.5746800000015</v>
      </c>
      <c r="S63" s="13">
        <f>R63/$R$11*100</f>
        <v>0.33329366725922832</v>
      </c>
    </row>
    <row r="64" spans="1:19" ht="20.100000000000001" customHeight="1" x14ac:dyDescent="0.25">
      <c r="A64" s="117"/>
      <c r="B64" s="125" t="s">
        <v>101</v>
      </c>
      <c r="C64" s="93">
        <v>2489.5740000000001</v>
      </c>
      <c r="D64" s="15">
        <v>2979.384</v>
      </c>
      <c r="E64" s="14">
        <v>6.1</v>
      </c>
      <c r="F64" s="14">
        <v>0.23699999999999999</v>
      </c>
      <c r="G64" s="14">
        <v>0.13800000000000001</v>
      </c>
      <c r="H64" s="14"/>
      <c r="I64" s="93">
        <v>144.27000000000001</v>
      </c>
      <c r="J64" s="93"/>
      <c r="K64" s="13">
        <v>0</v>
      </c>
      <c r="L64" s="15">
        <v>763.58168000000023</v>
      </c>
      <c r="M64" s="15"/>
      <c r="N64" s="89">
        <f t="shared" si="12"/>
        <v>6383.2846800000016</v>
      </c>
      <c r="O64" s="13">
        <v>-24.596</v>
      </c>
      <c r="P64" s="13">
        <f t="shared" si="11"/>
        <v>6358.688680000002</v>
      </c>
      <c r="Q64" s="11"/>
      <c r="R64" s="112">
        <f t="shared" si="9"/>
        <v>6358.688680000002</v>
      </c>
      <c r="S64" s="13">
        <f>R64/$R$11*100</f>
        <v>0.33246307016626592</v>
      </c>
    </row>
    <row r="65" spans="1:19" ht="19.5" customHeight="1" x14ac:dyDescent="0.25">
      <c r="A65" s="117"/>
      <c r="B65" s="125" t="s">
        <v>102</v>
      </c>
      <c r="C65" s="15">
        <v>0</v>
      </c>
      <c r="D65" s="15">
        <v>15.885999999999999</v>
      </c>
      <c r="E65" s="121"/>
      <c r="F65" s="121">
        <v>0</v>
      </c>
      <c r="G65" s="121"/>
      <c r="H65" s="121"/>
      <c r="I65" s="93">
        <v>0</v>
      </c>
      <c r="J65" s="13"/>
      <c r="K65" s="13"/>
      <c r="L65" s="15"/>
      <c r="M65" s="15"/>
      <c r="N65" s="89">
        <f t="shared" si="12"/>
        <v>15.885999999999999</v>
      </c>
      <c r="O65" s="86"/>
      <c r="P65" s="13">
        <f t="shared" si="11"/>
        <v>15.885999999999999</v>
      </c>
      <c r="Q65" s="11"/>
      <c r="R65" s="112">
        <f t="shared" si="9"/>
        <v>15.885999999999999</v>
      </c>
      <c r="S65" s="13">
        <f t="shared" si="13"/>
        <v>8.3059709296245954E-4</v>
      </c>
    </row>
    <row r="66" spans="1:19" ht="23.25" customHeight="1" x14ac:dyDescent="0.3">
      <c r="A66" s="117"/>
      <c r="B66" s="116" t="s">
        <v>80</v>
      </c>
      <c r="C66" s="112">
        <f>C67+C68</f>
        <v>447.06799999999998</v>
      </c>
      <c r="D66" s="112">
        <f>D67+D68</f>
        <v>332.15185000000002</v>
      </c>
      <c r="E66" s="112">
        <f>E67+E68</f>
        <v>0</v>
      </c>
      <c r="F66" s="112">
        <f>F67+F68</f>
        <v>0</v>
      </c>
      <c r="G66" s="112">
        <f>G67+G68</f>
        <v>0</v>
      </c>
      <c r="H66" s="121"/>
      <c r="I66" s="112">
        <f>I67+I68</f>
        <v>0</v>
      </c>
      <c r="J66" s="13"/>
      <c r="K66" s="13">
        <f>K67+K68</f>
        <v>0</v>
      </c>
      <c r="L66" s="112">
        <f>L67+L68</f>
        <v>6.8570599999999997</v>
      </c>
      <c r="M66" s="112">
        <f>M67+M68</f>
        <v>561.65200000000004</v>
      </c>
      <c r="N66" s="89">
        <f t="shared" si="12"/>
        <v>1347.72891</v>
      </c>
      <c r="O66" s="112">
        <f>O67+O68</f>
        <v>-6.8570599999999997</v>
      </c>
      <c r="P66" s="13">
        <f t="shared" si="11"/>
        <v>1340.87185</v>
      </c>
      <c r="Q66" s="112">
        <f>Q67+Q68</f>
        <v>-1340.87185</v>
      </c>
      <c r="R66" s="112">
        <f t="shared" si="9"/>
        <v>0</v>
      </c>
      <c r="S66" s="13">
        <f t="shared" si="13"/>
        <v>0</v>
      </c>
    </row>
    <row r="67" spans="1:19" ht="15.6" x14ac:dyDescent="0.25">
      <c r="A67" s="117"/>
      <c r="B67" s="126" t="s">
        <v>103</v>
      </c>
      <c r="C67" s="15">
        <v>390</v>
      </c>
      <c r="D67" s="15">
        <v>0</v>
      </c>
      <c r="E67" s="121">
        <v>0</v>
      </c>
      <c r="F67" s="121">
        <v>0</v>
      </c>
      <c r="G67" s="121"/>
      <c r="H67" s="121">
        <v>0</v>
      </c>
      <c r="I67" s="15"/>
      <c r="J67" s="13"/>
      <c r="K67" s="13"/>
      <c r="L67" s="15"/>
      <c r="M67" s="15">
        <v>141.74799999999999</v>
      </c>
      <c r="N67" s="89">
        <f t="shared" si="12"/>
        <v>531.74800000000005</v>
      </c>
      <c r="O67" s="11"/>
      <c r="P67" s="13">
        <f t="shared" si="11"/>
        <v>531.74800000000005</v>
      </c>
      <c r="Q67" s="11">
        <f>-P67</f>
        <v>-531.74800000000005</v>
      </c>
      <c r="R67" s="112"/>
      <c r="S67" s="13">
        <f t="shared" si="13"/>
        <v>0</v>
      </c>
    </row>
    <row r="68" spans="1:19" ht="19.5" customHeight="1" x14ac:dyDescent="0.25">
      <c r="A68" s="117"/>
      <c r="B68" s="126" t="s">
        <v>104</v>
      </c>
      <c r="C68" s="15">
        <v>57.067999999999998</v>
      </c>
      <c r="D68" s="15">
        <v>332.15185000000002</v>
      </c>
      <c r="E68" s="121">
        <v>0</v>
      </c>
      <c r="F68" s="121">
        <v>0</v>
      </c>
      <c r="G68" s="121"/>
      <c r="H68" s="121">
        <v>0</v>
      </c>
      <c r="I68" s="15">
        <v>0</v>
      </c>
      <c r="J68" s="13"/>
      <c r="K68" s="13"/>
      <c r="L68" s="15">
        <v>6.8570599999999997</v>
      </c>
      <c r="M68" s="15">
        <v>419.904</v>
      </c>
      <c r="N68" s="89">
        <f t="shared" si="12"/>
        <v>815.98090999999999</v>
      </c>
      <c r="O68" s="12">
        <v>-6.8570599999999997</v>
      </c>
      <c r="P68" s="13">
        <f t="shared" si="11"/>
        <v>809.12384999999995</v>
      </c>
      <c r="Q68" s="11">
        <f>-P68</f>
        <v>-809.12384999999995</v>
      </c>
      <c r="R68" s="112">
        <f t="shared" si="9"/>
        <v>0</v>
      </c>
      <c r="S68" s="13">
        <f t="shared" si="13"/>
        <v>0</v>
      </c>
    </row>
    <row r="69" spans="1:19" ht="34.5" customHeight="1" x14ac:dyDescent="0.3">
      <c r="A69" s="117"/>
      <c r="B69" s="127" t="s">
        <v>105</v>
      </c>
      <c r="C69" s="15">
        <v>-292.90199999999999</v>
      </c>
      <c r="D69" s="15">
        <v>-106.373</v>
      </c>
      <c r="E69" s="121">
        <v>-4.2249999999999996</v>
      </c>
      <c r="F69" s="121">
        <v>-3.39</v>
      </c>
      <c r="G69" s="121">
        <v>-9.6170000000000009</v>
      </c>
      <c r="H69" s="121"/>
      <c r="I69" s="121">
        <v>-37.125</v>
      </c>
      <c r="J69" s="121">
        <v>-1.737E-3</v>
      </c>
      <c r="K69" s="15"/>
      <c r="L69" s="15"/>
      <c r="M69" s="15"/>
      <c r="N69" s="89">
        <f t="shared" si="12"/>
        <v>-453.633737</v>
      </c>
      <c r="O69" s="11"/>
      <c r="P69" s="13">
        <f t="shared" si="11"/>
        <v>-453.633737</v>
      </c>
      <c r="Q69" s="11"/>
      <c r="R69" s="112">
        <f t="shared" si="9"/>
        <v>-453.633737</v>
      </c>
      <c r="S69" s="13">
        <f t="shared" si="13"/>
        <v>-2.3718170919167624E-2</v>
      </c>
    </row>
    <row r="70" spans="1:19" ht="12" customHeight="1" x14ac:dyDescent="0.3">
      <c r="B70" s="127"/>
      <c r="C70" s="15"/>
      <c r="D70" s="15"/>
      <c r="E70" s="121"/>
      <c r="F70" s="121"/>
      <c r="G70" s="121"/>
      <c r="H70" s="121"/>
      <c r="I70" s="9"/>
      <c r="J70" s="13"/>
      <c r="K70" s="15"/>
      <c r="L70" s="15"/>
      <c r="M70" s="15"/>
      <c r="N70" s="89">
        <f t="shared" si="12"/>
        <v>0</v>
      </c>
      <c r="O70" s="11"/>
      <c r="P70" s="13"/>
      <c r="Q70" s="11"/>
      <c r="R70" s="112"/>
      <c r="S70" s="13"/>
    </row>
    <row r="71" spans="1:19" ht="34.5" customHeight="1" thickBot="1" x14ac:dyDescent="0.3">
      <c r="B71" s="128" t="s">
        <v>106</v>
      </c>
      <c r="C71" s="129">
        <f t="shared" ref="C71:M71" si="15">C20-C48</f>
        <v>-28643.94113099997</v>
      </c>
      <c r="D71" s="129">
        <f t="shared" si="15"/>
        <v>3223.9404190000059</v>
      </c>
      <c r="E71" s="130">
        <f t="shared" si="15"/>
        <v>-3617.9105099999979</v>
      </c>
      <c r="F71" s="130">
        <f t="shared" si="15"/>
        <v>238.58300000000008</v>
      </c>
      <c r="G71" s="130">
        <f t="shared" si="15"/>
        <v>-1823.7770000000019</v>
      </c>
      <c r="H71" s="130">
        <f t="shared" si="15"/>
        <v>0</v>
      </c>
      <c r="I71" s="129">
        <f t="shared" si="15"/>
        <v>1176.5609999999997</v>
      </c>
      <c r="J71" s="129">
        <f t="shared" si="15"/>
        <v>0.88107000000000113</v>
      </c>
      <c r="K71" s="129">
        <f t="shared" si="15"/>
        <v>14.866923250000013</v>
      </c>
      <c r="L71" s="129">
        <f t="shared" si="15"/>
        <v>68.926180000000386</v>
      </c>
      <c r="M71" s="129">
        <f t="shared" si="15"/>
        <v>-102.02200000000005</v>
      </c>
      <c r="N71" s="131">
        <f>SUM(C71:M71)</f>
        <v>-29463.892048749967</v>
      </c>
      <c r="O71" s="129">
        <f>O20-O48</f>
        <v>0</v>
      </c>
      <c r="P71" s="129">
        <f>P20-P48</f>
        <v>-29463.892048749942</v>
      </c>
      <c r="Q71" s="129">
        <f>Q20-Q48</f>
        <v>-773.3441499999999</v>
      </c>
      <c r="R71" s="129">
        <f>R20-R48</f>
        <v>-30237.236198749946</v>
      </c>
      <c r="S71" s="132">
        <f>R71/$R$11*100</f>
        <v>-1.5809492940891952</v>
      </c>
    </row>
    <row r="72" spans="1:19" ht="20.100000000000001" customHeight="1" thickTop="1" x14ac:dyDescent="0.3"/>
  </sheetData>
  <mergeCells count="7">
    <mergeCell ref="R17:R18"/>
    <mergeCell ref="S17:S18"/>
    <mergeCell ref="O2:S2"/>
    <mergeCell ref="B3:S3"/>
    <mergeCell ref="B4:S4"/>
    <mergeCell ref="B5:S5"/>
    <mergeCell ref="R13:S16"/>
  </mergeCells>
  <pageMargins left="0" right="0.11811023622047245" top="0.59055118110236227" bottom="0" header="0.31496062992125984" footer="0.31496062992125984"/>
  <pageSetup paperSize="9" scale="50" firstPageNumber="0" orientation="landscape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februarie 2025 </vt:lpstr>
      <vt:lpstr>'februarie 2025 '!Print_Area</vt:lpstr>
      <vt:lpstr>'februarie 2025 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cp:lastPrinted>2025-03-24T13:40:23Z</cp:lastPrinted>
  <dcterms:created xsi:type="dcterms:W3CDTF">2025-03-24T13:31:15Z</dcterms:created>
  <dcterms:modified xsi:type="dcterms:W3CDTF">2025-03-24T13:40:50Z</dcterms:modified>
</cp:coreProperties>
</file>