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5\01 ianuarie 2025\pt.site\"/>
    </mc:Choice>
  </mc:AlternateContent>
  <bookViews>
    <workbookView xWindow="0" yWindow="0" windowWidth="23040" windowHeight="8328"/>
  </bookViews>
  <sheets>
    <sheet name="ianuarie 2025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'ianuarie 2025 '!$A$1:$S$70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'ianuarie 2025 '!$13:$18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L20" i="1"/>
  <c r="K20" i="1"/>
  <c r="J20" i="1"/>
  <c r="I20" i="1"/>
  <c r="H20" i="1"/>
  <c r="G20" i="1"/>
  <c r="F20" i="1"/>
  <c r="E20" i="1"/>
  <c r="D20" i="1"/>
  <c r="C20" i="1"/>
  <c r="N69" i="1" l="1"/>
  <c r="N68" i="1"/>
  <c r="P68" i="1" s="1"/>
  <c r="R68" i="1" s="1"/>
  <c r="O65" i="1"/>
  <c r="N66" i="1"/>
  <c r="P66" i="1" s="1"/>
  <c r="Q66" i="1" s="1"/>
  <c r="M65" i="1"/>
  <c r="K65" i="1"/>
  <c r="I65" i="1"/>
  <c r="G65" i="1"/>
  <c r="F65" i="1"/>
  <c r="E65" i="1"/>
  <c r="C65" i="1"/>
  <c r="N64" i="1"/>
  <c r="P64" i="1" s="1"/>
  <c r="R64" i="1" s="1"/>
  <c r="O62" i="1"/>
  <c r="L62" i="1"/>
  <c r="Q62" i="1"/>
  <c r="M62" i="1"/>
  <c r="K62" i="1"/>
  <c r="J62" i="1"/>
  <c r="I62" i="1"/>
  <c r="H62" i="1"/>
  <c r="G62" i="1"/>
  <c r="F62" i="1"/>
  <c r="E62" i="1"/>
  <c r="C62" i="1"/>
  <c r="N61" i="1"/>
  <c r="N58" i="1"/>
  <c r="P58" i="1" s="1"/>
  <c r="R58" i="1" s="1"/>
  <c r="F48" i="1"/>
  <c r="E48" i="1"/>
  <c r="J48" i="1"/>
  <c r="N54" i="1"/>
  <c r="P54" i="1" s="1"/>
  <c r="R54" i="1" s="1"/>
  <c r="N53" i="1"/>
  <c r="N52" i="1"/>
  <c r="P52" i="1" s="1"/>
  <c r="R52" i="1" s="1"/>
  <c r="N50" i="1"/>
  <c r="P50" i="1" s="1"/>
  <c r="R50" i="1" s="1"/>
  <c r="Q48" i="1"/>
  <c r="M48" i="1"/>
  <c r="K48" i="1"/>
  <c r="H48" i="1"/>
  <c r="C48" i="1"/>
  <c r="N42" i="1"/>
  <c r="P42" i="1" s="1"/>
  <c r="R42" i="1" s="1"/>
  <c r="N41" i="1"/>
  <c r="P41" i="1" s="1"/>
  <c r="N39" i="1"/>
  <c r="P39" i="1" s="1"/>
  <c r="R39" i="1" s="1"/>
  <c r="N34" i="1"/>
  <c r="P34" i="1" s="1"/>
  <c r="R34" i="1" s="1"/>
  <c r="N33" i="1"/>
  <c r="P33" i="1" s="1"/>
  <c r="R33" i="1" s="1"/>
  <c r="N30" i="1"/>
  <c r="P30" i="1" s="1"/>
  <c r="R30" i="1" s="1"/>
  <c r="Q28" i="1"/>
  <c r="O28" i="1"/>
  <c r="M28" i="1"/>
  <c r="L28" i="1"/>
  <c r="K28" i="1"/>
  <c r="J28" i="1"/>
  <c r="I28" i="1"/>
  <c r="H28" i="1"/>
  <c r="G28" i="1"/>
  <c r="F28" i="1"/>
  <c r="E28" i="1"/>
  <c r="N27" i="1"/>
  <c r="P27" i="1" s="1"/>
  <c r="R27" i="1" s="1"/>
  <c r="Q23" i="1"/>
  <c r="O23" i="1"/>
  <c r="M23" i="1"/>
  <c r="L23" i="1"/>
  <c r="K23" i="1"/>
  <c r="J23" i="1"/>
  <c r="I23" i="1"/>
  <c r="H23" i="1"/>
  <c r="G23" i="1"/>
  <c r="F23" i="1"/>
  <c r="E23" i="1"/>
  <c r="M21" i="1"/>
  <c r="G48" i="1"/>
  <c r="Q22" i="1" l="1"/>
  <c r="Q21" i="1" s="1"/>
  <c r="H47" i="1"/>
  <c r="J47" i="1"/>
  <c r="F47" i="1"/>
  <c r="E47" i="1"/>
  <c r="J22" i="1"/>
  <c r="J21" i="1" s="1"/>
  <c r="N29" i="1"/>
  <c r="P29" i="1" s="1"/>
  <c r="R29" i="1" s="1"/>
  <c r="S29" i="1" s="1"/>
  <c r="C23" i="1"/>
  <c r="F22" i="1"/>
  <c r="F21" i="1" s="1"/>
  <c r="L22" i="1"/>
  <c r="L21" i="1" s="1"/>
  <c r="N38" i="1"/>
  <c r="P38" i="1" s="1"/>
  <c r="R38" i="1" s="1"/>
  <c r="S38" i="1" s="1"/>
  <c r="N63" i="1"/>
  <c r="P63" i="1" s="1"/>
  <c r="R63" i="1" s="1"/>
  <c r="S63" i="1" s="1"/>
  <c r="N35" i="1"/>
  <c r="P35" i="1" s="1"/>
  <c r="R35" i="1" s="1"/>
  <c r="S35" i="1" s="1"/>
  <c r="G22" i="1"/>
  <c r="G21" i="1" s="1"/>
  <c r="L48" i="1"/>
  <c r="N26" i="1"/>
  <c r="P26" i="1" s="1"/>
  <c r="R26" i="1" s="1"/>
  <c r="S26" i="1" s="1"/>
  <c r="N43" i="1"/>
  <c r="P43" i="1" s="1"/>
  <c r="R43" i="1" s="1"/>
  <c r="S43" i="1" s="1"/>
  <c r="N55" i="1"/>
  <c r="P55" i="1" s="1"/>
  <c r="R55" i="1" s="1"/>
  <c r="S55" i="1" s="1"/>
  <c r="E22" i="1"/>
  <c r="E21" i="1" s="1"/>
  <c r="K22" i="1"/>
  <c r="K21" i="1" s="1"/>
  <c r="N45" i="1"/>
  <c r="P45" i="1" s="1"/>
  <c r="R45" i="1" s="1"/>
  <c r="S45" i="1" s="1"/>
  <c r="P61" i="1"/>
  <c r="R61" i="1" s="1"/>
  <c r="S61" i="1" s="1"/>
  <c r="N25" i="1"/>
  <c r="P25" i="1" s="1"/>
  <c r="R25" i="1" s="1"/>
  <c r="S25" i="1" s="1"/>
  <c r="N49" i="1"/>
  <c r="P49" i="1" s="1"/>
  <c r="R49" i="1" s="1"/>
  <c r="S49" i="1" s="1"/>
  <c r="H22" i="1"/>
  <c r="O22" i="1"/>
  <c r="O21" i="1" s="1"/>
  <c r="G47" i="1"/>
  <c r="I22" i="1"/>
  <c r="I21" i="1" s="1"/>
  <c r="S34" i="1"/>
  <c r="N36" i="1"/>
  <c r="P36" i="1" s="1"/>
  <c r="R36" i="1" s="1"/>
  <c r="S36" i="1" s="1"/>
  <c r="N57" i="1"/>
  <c r="P57" i="1" s="1"/>
  <c r="R57" i="1" s="1"/>
  <c r="S57" i="1" s="1"/>
  <c r="D48" i="1"/>
  <c r="K47" i="1"/>
  <c r="M47" i="1"/>
  <c r="D23" i="1"/>
  <c r="N24" i="1"/>
  <c r="P24" i="1" s="1"/>
  <c r="R24" i="1" s="1"/>
  <c r="S24" i="1" s="1"/>
  <c r="S27" i="1"/>
  <c r="N40" i="1"/>
  <c r="P40" i="1" s="1"/>
  <c r="R40" i="1" s="1"/>
  <c r="S40" i="1" s="1"/>
  <c r="N60" i="1"/>
  <c r="P60" i="1" s="1"/>
  <c r="R60" i="1" s="1"/>
  <c r="S60" i="1" s="1"/>
  <c r="N67" i="1"/>
  <c r="P67" i="1" s="1"/>
  <c r="Q67" i="1" s="1"/>
  <c r="Q65" i="1" s="1"/>
  <c r="Q47" i="1" s="1"/>
  <c r="D28" i="1"/>
  <c r="N32" i="1"/>
  <c r="P32" i="1" s="1"/>
  <c r="R32" i="1" s="1"/>
  <c r="S32" i="1" s="1"/>
  <c r="S42" i="1"/>
  <c r="O48" i="1"/>
  <c r="O47" i="1" s="1"/>
  <c r="P53" i="1"/>
  <c r="R53" i="1" s="1"/>
  <c r="S53" i="1" s="1"/>
  <c r="S64" i="1"/>
  <c r="S68" i="1"/>
  <c r="S33" i="1"/>
  <c r="S54" i="1"/>
  <c r="S30" i="1"/>
  <c r="S39" i="1"/>
  <c r="C28" i="1"/>
  <c r="N31" i="1"/>
  <c r="P31" i="1" s="1"/>
  <c r="R31" i="1" s="1"/>
  <c r="S31" i="1" s="1"/>
  <c r="Q41" i="1"/>
  <c r="R41" i="1" s="1"/>
  <c r="S41" i="1" s="1"/>
  <c r="S52" i="1"/>
  <c r="S66" i="1"/>
  <c r="S50" i="1"/>
  <c r="S58" i="1"/>
  <c r="C47" i="1"/>
  <c r="N59" i="1"/>
  <c r="P59" i="1" s="1"/>
  <c r="R59" i="1" s="1"/>
  <c r="D62" i="1"/>
  <c r="N62" i="1" s="1"/>
  <c r="P62" i="1" s="1"/>
  <c r="R62" i="1" s="1"/>
  <c r="S62" i="1" s="1"/>
  <c r="D65" i="1"/>
  <c r="L65" i="1"/>
  <c r="N37" i="1"/>
  <c r="I48" i="1"/>
  <c r="I47" i="1" s="1"/>
  <c r="N44" i="1"/>
  <c r="P44" i="1" s="1"/>
  <c r="R44" i="1" s="1"/>
  <c r="S44" i="1" s="1"/>
  <c r="N56" i="1"/>
  <c r="P56" i="1" s="1"/>
  <c r="R56" i="1" s="1"/>
  <c r="S56" i="1" s="1"/>
  <c r="N51" i="1"/>
  <c r="P51" i="1" s="1"/>
  <c r="R51" i="1" s="1"/>
  <c r="S51" i="1" s="1"/>
  <c r="H70" i="1" l="1"/>
  <c r="J70" i="1"/>
  <c r="K70" i="1"/>
  <c r="E70" i="1"/>
  <c r="F70" i="1"/>
  <c r="L47" i="1"/>
  <c r="D22" i="1"/>
  <c r="D21" i="1" s="1"/>
  <c r="N23" i="1"/>
  <c r="P23" i="1" s="1"/>
  <c r="R23" i="1" s="1"/>
  <c r="S23" i="1" s="1"/>
  <c r="N65" i="1"/>
  <c r="P65" i="1" s="1"/>
  <c r="R65" i="1" s="1"/>
  <c r="S65" i="1" s="1"/>
  <c r="M70" i="1"/>
  <c r="D47" i="1"/>
  <c r="Q20" i="1"/>
  <c r="Q70" i="1" s="1"/>
  <c r="N28" i="1"/>
  <c r="P28" i="1" s="1"/>
  <c r="R28" i="1" s="1"/>
  <c r="S28" i="1" s="1"/>
  <c r="N48" i="1"/>
  <c r="P48" i="1" s="1"/>
  <c r="R48" i="1" s="1"/>
  <c r="S48" i="1" s="1"/>
  <c r="G70" i="1"/>
  <c r="I70" i="1"/>
  <c r="R67" i="1"/>
  <c r="S67" i="1" s="1"/>
  <c r="S59" i="1"/>
  <c r="O37" i="1"/>
  <c r="O20" i="1" s="1"/>
  <c r="O70" i="1" s="1"/>
  <c r="C22" i="1"/>
  <c r="L70" i="1" l="1"/>
  <c r="D70" i="1"/>
  <c r="N47" i="1"/>
  <c r="P47" i="1" s="1"/>
  <c r="R47" i="1" s="1"/>
  <c r="S47" i="1" s="1"/>
  <c r="P37" i="1"/>
  <c r="R37" i="1" s="1"/>
  <c r="S37" i="1" s="1"/>
  <c r="C21" i="1"/>
  <c r="N22" i="1"/>
  <c r="P22" i="1" s="1"/>
  <c r="R22" i="1" s="1"/>
  <c r="S22" i="1" s="1"/>
  <c r="N21" i="1" l="1"/>
  <c r="P21" i="1" s="1"/>
  <c r="R21" i="1" s="1"/>
  <c r="S21" i="1" s="1"/>
  <c r="C70" i="1" l="1"/>
  <c r="N20" i="1"/>
  <c r="P20" i="1" s="1"/>
  <c r="P70" i="1" l="1"/>
  <c r="R20" i="1"/>
  <c r="N70" i="1"/>
  <c r="S20" i="1" l="1"/>
  <c r="R70" i="1"/>
  <c r="S70" i="1" l="1"/>
</calcChain>
</file>

<file path=xl/sharedStrings.xml><?xml version="1.0" encoding="utf-8"?>
<sst xmlns="http://schemas.openxmlformats.org/spreadsheetml/2006/main" count="115" uniqueCount="107">
  <si>
    <t>Anexa nr.1</t>
  </si>
  <si>
    <t xml:space="preserve">BUGETUL GENERAL CONSOLIDAT </t>
  </si>
  <si>
    <t>Realizări 01.01 - 31.01.2025</t>
  </si>
  <si>
    <t>PIB 2025</t>
  </si>
  <si>
    <t>-milioane lei -</t>
  </si>
  <si>
    <t xml:space="preserve">Bugetul </t>
  </si>
  <si>
    <t xml:space="preserve">Fondul </t>
  </si>
  <si>
    <t xml:space="preserve">Credite </t>
  </si>
  <si>
    <t xml:space="preserve">Fonduri </t>
  </si>
  <si>
    <t>Bugetul</t>
  </si>
  <si>
    <t>Eximbank</t>
  </si>
  <si>
    <t>Total</t>
  </si>
  <si>
    <t xml:space="preserve">Transferuri </t>
  </si>
  <si>
    <t>Opera-</t>
  </si>
  <si>
    <t>Buget general consolidat</t>
  </si>
  <si>
    <t>de</t>
  </si>
  <si>
    <t xml:space="preserve">centralizat </t>
  </si>
  <si>
    <t>asig</t>
  </si>
  <si>
    <t xml:space="preserve">asig. </t>
  </si>
  <si>
    <t xml:space="preserve">national </t>
  </si>
  <si>
    <t xml:space="preserve">externe </t>
  </si>
  <si>
    <t>institutiilor</t>
  </si>
  <si>
    <t xml:space="preserve"> trezoreriei </t>
  </si>
  <si>
    <t xml:space="preserve"> Companiei </t>
  </si>
  <si>
    <t xml:space="preserve">intre </t>
  </si>
  <si>
    <t xml:space="preserve"> buget </t>
  </si>
  <si>
    <t xml:space="preserve">tiuni </t>
  </si>
  <si>
    <t>stat</t>
  </si>
  <si>
    <t xml:space="preserve">al unitatilor </t>
  </si>
  <si>
    <t xml:space="preserve">sociale </t>
  </si>
  <si>
    <t xml:space="preserve">pentru </t>
  </si>
  <si>
    <t>unic de</t>
  </si>
  <si>
    <t>ministere</t>
  </si>
  <si>
    <t>publice</t>
  </si>
  <si>
    <t xml:space="preserve"> neram-</t>
  </si>
  <si>
    <t>statului</t>
  </si>
  <si>
    <t xml:space="preserve">  nationale de </t>
  </si>
  <si>
    <t>bugete</t>
  </si>
  <si>
    <t xml:space="preserve">  general </t>
  </si>
  <si>
    <t>finan-</t>
  </si>
  <si>
    <t xml:space="preserve">adm. </t>
  </si>
  <si>
    <t>de stat</t>
  </si>
  <si>
    <t xml:space="preserve">somaj </t>
  </si>
  <si>
    <t xml:space="preserve"> asigurari </t>
  </si>
  <si>
    <t xml:space="preserve"> finantate </t>
  </si>
  <si>
    <t xml:space="preserve">bursabile </t>
  </si>
  <si>
    <t>administrare</t>
  </si>
  <si>
    <t xml:space="preserve">(se scad) </t>
  </si>
  <si>
    <t xml:space="preserve"> consolidat</t>
  </si>
  <si>
    <t>ciare</t>
  </si>
  <si>
    <t xml:space="preserve">teritoriale </t>
  </si>
  <si>
    <t>sociale  de</t>
  </si>
  <si>
    <t xml:space="preserve"> integral sau </t>
  </si>
  <si>
    <t xml:space="preserve">a infrastructurii </t>
  </si>
  <si>
    <t>Sume</t>
  </si>
  <si>
    <t>% din PIB</t>
  </si>
  <si>
    <t xml:space="preserve"> sanatate </t>
  </si>
  <si>
    <t xml:space="preserve"> partial din
venituri 
proprii</t>
  </si>
  <si>
    <t>rutiere</t>
  </si>
  <si>
    <t xml:space="preserve">   VENITURI TOTALE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</si>
  <si>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</si>
  <si>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</si>
  <si>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</si>
  <si>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</si>
  <si>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</si>
  <si>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</si>
  <si>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</si>
  <si>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</si>
  <si>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 xml:space="preserve"> TVA</t>
  </si>
  <si>
    <t>Accize</t>
  </si>
  <si>
    <t>Alte impozite si taxe pe bunuri si servicii</t>
  </si>
  <si>
    <t xml:space="preserve">Taxe pe utilizarea bunurilor, autorizarea utilizarii bunurilor sau pe desfasurarea de activitati </t>
  </si>
  <si>
    <t>Impozit pe comertul exterior si tranzactiile internationale (taxe vamale)</t>
  </si>
  <si>
    <t>Alte impozite si taxe fiscale</t>
  </si>
  <si>
    <t xml:space="preserve">  Contributii de asigurari</t>
  </si>
  <si>
    <t xml:space="preserve">  Venituri nefiscale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</si>
  <si>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</si>
  <si>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</si>
  <si>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</si>
  <si>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</si>
  <si>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</si>
  <si>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în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</si>
  <si>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</si>
  <si>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</si>
  <si>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</si>
  <si>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</si>
  <si>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</si>
  <si>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</si>
  <si>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</si>
  <si>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</si>
  <si>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</si>
  <si>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</si>
  <si>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</si>
  <si>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externe 
nerambursabile</t>
  </si>
  <si>
    <t>Asistenta sociala</t>
  </si>
  <si>
    <t>Proiecte cu finantare din fonduri externe nerambursabile aferente cadrului financiar 
2014-2020 si din fondul de modernizare</t>
  </si>
  <si>
    <t>Alte cheltuieli</t>
  </si>
  <si>
    <t>Proiecte cu finantare din sumele 
reprezentând asistenta financiara
nerambursabila aferenta PNRR</t>
  </si>
  <si>
    <t>Proiecte cu finantare din sumele aferente
componentei de imprumut a PNRR</t>
  </si>
  <si>
    <t>Cheltuieli aferente programelor cu finantare rambursabila</t>
  </si>
  <si>
    <t>Cheltuieli de capital</t>
  </si>
  <si>
    <t>Active nefinanciare</t>
  </si>
  <si>
    <t>Active financiare</t>
  </si>
  <si>
    <t>Imprumuturi</t>
  </si>
  <si>
    <t>Rambursari de credite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</si>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</sst>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l_e_i_-;\-* #,##0.00\ _l_e_i_-;_-* &quot;-&quot;??\ _l_e_i_-;_-@_-"/>
    <numFmt numFmtId="164" formatCode="#,##0.0"/>
    <numFmt numFmtId="165" formatCode="#,##0.000"/>
    <numFmt numFmtId="166" formatCode="#,##0.0000"/>
    <numFmt numFmtId="167" formatCode="#,##0.000000"/>
    <numFmt numFmtId="168" formatCode="#,##0.0000000"/>
    <numFmt numFmtId="169" formatCode="#,##0.000000000"/>
  </numFmts>
  <fonts count="20" x14ac:knownFonts="1">
    <font>
      <sz val="10"/>
      <name val="Arial"/>
    </font>
    <font>
      <sz val="12"/>
      <name val="Arial"/>
      <family val="2"/>
      <charset val="238"/>
    </font>
    <font>
      <b/>
      <sz val="14"/>
      <name val="Arial"/>
      <family val="2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b/>
      <sz val="13"/>
      <color indexed="10"/>
      <name val="Arial"/>
      <family val="2"/>
    </font>
    <font>
      <b/>
      <sz val="14"/>
      <name val="Arial"/>
      <family val="2"/>
      <charset val="238"/>
    </font>
    <font>
      <sz val="12"/>
      <color indexed="9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9" fillId="0" borderId="0" applyFill="0" applyBorder="0" applyAlignment="0" applyProtection="0"/>
    <xf numFmtId="0" fontId="9" fillId="0" borderId="0"/>
    <xf numFmtId="0" fontId="9" fillId="0" borderId="0"/>
  </cellStyleXfs>
  <cellXfs count="148">
    <xf numFmtId="0" fontId="0" fillId="0" borderId="0" xfId="0"/>
    <xf numFmtId="164" fontId="1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/>
    <xf numFmtId="164" fontId="5" fillId="2" borderId="0" xfId="0" applyNumberFormat="1" applyFont="1" applyFill="1" applyBorder="1" applyAlignment="1" applyProtection="1">
      <alignment horizontal="right" wrapText="1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protection locked="0"/>
    </xf>
    <xf numFmtId="165" fontId="5" fillId="2" borderId="0" xfId="0" applyNumberFormat="1" applyFont="1" applyFill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164" fontId="10" fillId="2" borderId="0" xfId="0" applyNumberFormat="1" applyFont="1" applyFill="1" applyAlignment="1" applyProtection="1">
      <alignment horizontal="center"/>
      <protection locked="0"/>
    </xf>
    <xf numFmtId="3" fontId="11" fillId="2" borderId="0" xfId="0" applyNumberFormat="1" applyFont="1" applyFill="1" applyBorder="1" applyAlignment="1" applyProtection="1">
      <alignment horizontal="center"/>
      <protection locked="0"/>
    </xf>
    <xf numFmtId="4" fontId="11" fillId="2" borderId="0" xfId="0" applyNumberFormat="1" applyFont="1" applyFill="1" applyBorder="1" applyAlignment="1" applyProtection="1">
      <alignment horizontal="center"/>
      <protection locked="0"/>
    </xf>
    <xf numFmtId="164" fontId="11" fillId="2" borderId="0" xfId="0" applyNumberFormat="1" applyFont="1" applyFill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165" fontId="13" fillId="2" borderId="0" xfId="0" applyNumberFormat="1" applyFont="1" applyFill="1" applyAlignment="1" applyProtection="1">
      <protection locked="0"/>
    </xf>
    <xf numFmtId="164" fontId="0" fillId="2" borderId="0" xfId="0" applyNumberFormat="1" applyFont="1" applyFill="1" applyAlignment="1" applyProtection="1">
      <alignment horizontal="right"/>
      <protection locked="0"/>
    </xf>
    <xf numFmtId="165" fontId="13" fillId="2" borderId="0" xfId="0" applyNumberFormat="1" applyFont="1" applyFill="1" applyAlignment="1" applyProtection="1">
      <alignment horizontal="center"/>
      <protection locked="0"/>
    </xf>
    <xf numFmtId="165" fontId="11" fillId="2" borderId="0" xfId="0" applyNumberFormat="1" applyFont="1" applyFill="1" applyAlignment="1" applyProtection="1">
      <alignment horizontal="right"/>
      <protection locked="0"/>
    </xf>
    <xf numFmtId="4" fontId="4" fillId="2" borderId="0" xfId="0" applyNumberFormat="1" applyFont="1" applyFill="1" applyBorder="1" applyAlignment="1" applyProtection="1">
      <alignment horizontal="center"/>
      <protection locked="0"/>
    </xf>
    <xf numFmtId="165" fontId="12" fillId="2" borderId="0" xfId="0" applyNumberFormat="1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  <protection locked="0"/>
    </xf>
    <xf numFmtId="164" fontId="1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Alignment="1" applyProtection="1">
      <alignment horizontal="right"/>
      <protection locked="0"/>
    </xf>
    <xf numFmtId="167" fontId="11" fillId="2" borderId="0" xfId="0" applyNumberFormat="1" applyFont="1" applyFill="1" applyBorder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alignment horizontal="center" vertical="center"/>
      <protection locked="0"/>
    </xf>
    <xf numFmtId="165" fontId="11" fillId="2" borderId="0" xfId="0" applyNumberFormat="1" applyFont="1" applyFill="1" applyBorder="1" applyAlignment="1" applyProtection="1">
      <protection locked="0"/>
    </xf>
    <xf numFmtId="166" fontId="4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Alignment="1" applyProtection="1">
      <protection locked="0"/>
    </xf>
    <xf numFmtId="165" fontId="14" fillId="2" borderId="0" xfId="0" applyNumberFormat="1" applyFont="1" applyFill="1" applyAlignment="1" applyProtection="1">
      <alignment horizontal="center" vertical="center"/>
      <protection locked="0"/>
    </xf>
    <xf numFmtId="165" fontId="15" fillId="2" borderId="0" xfId="0" applyNumberFormat="1" applyFont="1" applyFill="1" applyBorder="1" applyAlignment="1" applyProtection="1">
      <protection locked="0"/>
    </xf>
    <xf numFmtId="165" fontId="5" fillId="2" borderId="0" xfId="0" applyNumberFormat="1" applyFont="1" applyFill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5" fillId="2" borderId="0" xfId="3" applyNumberFormat="1" applyFont="1" applyFill="1" applyAlignment="1"/>
    <xf numFmtId="164" fontId="6" fillId="2" borderId="0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11" fillId="2" borderId="1" xfId="0" applyNumberFormat="1" applyFont="1" applyFill="1" applyBorder="1" applyAlignment="1" applyProtection="1">
      <protection locked="0"/>
    </xf>
    <xf numFmtId="164" fontId="3" fillId="2" borderId="0" xfId="0" applyNumberFormat="1" applyFont="1" applyFill="1" applyBorder="1" applyAlignment="1" applyProtection="1">
      <protection locked="0"/>
    </xf>
    <xf numFmtId="165" fontId="6" fillId="2" borderId="0" xfId="0" applyNumberFormat="1" applyFont="1" applyFill="1" applyBorder="1" applyAlignment="1" applyProtection="1">
      <alignment horizontal="center"/>
      <protection locked="0"/>
    </xf>
    <xf numFmtId="165" fontId="1" fillId="2" borderId="0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protection locked="0"/>
    </xf>
    <xf numFmtId="165" fontId="5" fillId="2" borderId="0" xfId="0" quotePrefix="1" applyNumberFormat="1" applyFont="1" applyFill="1" applyBorder="1" applyAlignment="1" applyProtection="1">
      <alignment horizontal="right"/>
      <protection locked="0"/>
    </xf>
    <xf numFmtId="164" fontId="1" fillId="2" borderId="2" xfId="0" applyNumberFormat="1" applyFont="1" applyFill="1" applyBorder="1" applyAlignment="1" applyProtection="1">
      <alignment horizontal="center" vertical="top" readingOrder="1"/>
    </xf>
    <xf numFmtId="164" fontId="3" fillId="2" borderId="2" xfId="0" applyNumberFormat="1" applyFont="1" applyFill="1" applyBorder="1" applyAlignment="1" applyProtection="1">
      <alignment horizontal="center" vertical="top" readingOrder="1"/>
    </xf>
    <xf numFmtId="164" fontId="5" fillId="2" borderId="2" xfId="0" applyNumberFormat="1" applyFont="1" applyFill="1" applyBorder="1" applyAlignment="1" applyProtection="1">
      <alignment horizontal="center" readingOrder="1"/>
      <protection locked="0"/>
    </xf>
    <xf numFmtId="164" fontId="5" fillId="2" borderId="2" xfId="0" applyNumberFormat="1" applyFont="1" applyFill="1" applyBorder="1" applyAlignment="1" applyProtection="1">
      <alignment horizontal="center" vertical="top" readingOrder="1"/>
    </xf>
    <xf numFmtId="164" fontId="16" fillId="2" borderId="0" xfId="0" applyNumberFormat="1" applyFont="1" applyFill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center" vertical="top" readingOrder="1"/>
    </xf>
    <xf numFmtId="0" fontId="3" fillId="2" borderId="0" xfId="0" applyFont="1" applyFill="1" applyBorder="1" applyAlignment="1">
      <alignment horizontal="center" vertical="top" readingOrder="1"/>
    </xf>
    <xf numFmtId="0" fontId="1" fillId="2" borderId="0" xfId="0" applyFont="1" applyFill="1" applyBorder="1" applyAlignment="1">
      <alignment horizontal="center" vertical="top" wrapText="1" readingOrder="1"/>
    </xf>
    <xf numFmtId="164" fontId="5" fillId="2" borderId="0" xfId="0" applyNumberFormat="1" applyFont="1" applyFill="1" applyBorder="1" applyAlignment="1" applyProtection="1">
      <alignment horizontal="center" readingOrder="1"/>
      <protection locked="0"/>
    </xf>
    <xf numFmtId="164" fontId="5" fillId="2" borderId="0" xfId="0" applyNumberFormat="1" applyFont="1" applyFill="1" applyBorder="1" applyAlignment="1" applyProtection="1">
      <alignment horizontal="center" vertical="top" readingOrder="1"/>
    </xf>
    <xf numFmtId="164" fontId="1" fillId="2" borderId="0" xfId="0" applyNumberFormat="1" applyFont="1" applyFill="1" applyBorder="1" applyAlignment="1" applyProtection="1">
      <alignment horizontal="center" vertical="top" readingOrder="1"/>
    </xf>
    <xf numFmtId="164" fontId="17" fillId="2" borderId="0" xfId="0" applyNumberFormat="1" applyFont="1" applyFill="1" applyBorder="1" applyAlignment="1" applyProtection="1">
      <alignment horizontal="right" wrapText="1"/>
      <protection locked="0"/>
    </xf>
    <xf numFmtId="167" fontId="1" fillId="2" borderId="0" xfId="0" applyNumberFormat="1" applyFont="1" applyFill="1" applyBorder="1" applyAlignment="1">
      <alignment horizontal="center" vertical="top" readingOrder="1"/>
    </xf>
    <xf numFmtId="164" fontId="18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13" fillId="2" borderId="0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center" vertical="center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 applyProtection="1">
      <alignment horizontal="left" vertical="center" indent="2"/>
      <protection locked="0"/>
    </xf>
    <xf numFmtId="164" fontId="3" fillId="2" borderId="0" xfId="0" applyNumberFormat="1" applyFont="1" applyFill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 vertical="center"/>
    </xf>
    <xf numFmtId="164" fontId="1" fillId="2" borderId="0" xfId="0" applyNumberFormat="1" applyFont="1" applyFill="1" applyAlignment="1" applyProtection="1">
      <alignment horizontal="center" vertical="center"/>
    </xf>
    <xf numFmtId="164" fontId="5" fillId="2" borderId="0" xfId="0" applyNumberFormat="1" applyFont="1" applyFill="1" applyAlignment="1" applyProtection="1">
      <alignment horizontal="left" wrapText="1" indent="3"/>
      <protection locked="0"/>
    </xf>
    <xf numFmtId="164" fontId="1" fillId="2" borderId="0" xfId="0" applyNumberFormat="1" applyFont="1" applyFill="1" applyAlignment="1" applyProtection="1">
      <alignment horizontal="left" indent="4"/>
      <protection locked="0"/>
    </xf>
    <xf numFmtId="164" fontId="1" fillId="2" borderId="0" xfId="0" applyNumberFormat="1" applyFont="1" applyFill="1" applyAlignment="1" applyProtection="1">
      <alignment horizontal="left" vertical="center" indent="4"/>
      <protection locked="0"/>
    </xf>
    <xf numFmtId="164" fontId="1" fillId="2" borderId="0" xfId="0" applyNumberFormat="1" applyFont="1" applyFill="1" applyAlignment="1" applyProtection="1">
      <alignment horizontal="left" wrapText="1" indent="4"/>
      <protection locked="0"/>
    </xf>
    <xf numFmtId="164" fontId="5" fillId="2" borderId="0" xfId="0" applyNumberFormat="1" applyFont="1" applyFill="1" applyAlignment="1" applyProtection="1">
      <alignment horizontal="left" vertical="center" wrapText="1" indent="3"/>
    </xf>
    <xf numFmtId="164" fontId="10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Alignment="1" applyProtection="1">
      <alignment horizontal="left" vertical="center" wrapText="1" indent="4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3"/>
    </xf>
    <xf numFmtId="164" fontId="5" fillId="2" borderId="0" xfId="0" applyNumberFormat="1" applyFont="1" applyFill="1" applyAlignment="1">
      <alignment horizontal="left" vertical="center" indent="1"/>
    </xf>
    <xf numFmtId="164" fontId="5" fillId="2" borderId="0" xfId="0" quotePrefix="1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1"/>
    </xf>
    <xf numFmtId="164" fontId="5" fillId="2" borderId="0" xfId="0" applyNumberFormat="1" applyFont="1" applyFill="1" applyAlignment="1" applyProtection="1">
      <alignment horizontal="left" vertical="center"/>
    </xf>
    <xf numFmtId="164" fontId="5" fillId="2" borderId="0" xfId="0" applyNumberFormat="1" applyFont="1" applyFill="1" applyAlignment="1" applyProtection="1">
      <alignment vertical="center"/>
    </xf>
    <xf numFmtId="168" fontId="1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wrapText="1"/>
      <protection locked="0"/>
    </xf>
    <xf numFmtId="169" fontId="19" fillId="2" borderId="0" xfId="0" applyNumberFormat="1" applyFont="1" applyFill="1" applyBorder="1" applyAlignment="1" applyProtection="1">
      <alignment wrapText="1"/>
      <protection locked="0"/>
    </xf>
    <xf numFmtId="164" fontId="13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indent="1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left" indent="2"/>
    </xf>
    <xf numFmtId="164" fontId="3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 applyProtection="1">
      <alignment horizontal="left" wrapText="1" indent="2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Alignment="1" applyProtection="1">
      <alignment horizontal="left" vertical="center" wrapText="1" indent="2"/>
    </xf>
    <xf numFmtId="164" fontId="1" fillId="2" borderId="0" xfId="0" applyNumberFormat="1" applyFont="1" applyFill="1" applyAlignment="1" applyProtection="1">
      <alignment horizontal="left" indent="4"/>
    </xf>
    <xf numFmtId="164" fontId="1" fillId="2" borderId="0" xfId="0" applyNumberFormat="1" applyFont="1" applyFill="1" applyAlignment="1">
      <alignment horizontal="left" indent="4"/>
    </xf>
    <xf numFmtId="164" fontId="5" fillId="2" borderId="0" xfId="0" applyNumberFormat="1" applyFont="1" applyFill="1" applyAlignment="1">
      <alignment horizontal="left" wrapText="1" indent="1"/>
    </xf>
    <xf numFmtId="164" fontId="5" fillId="2" borderId="3" xfId="0" applyNumberFormat="1" applyFont="1" applyFill="1" applyBorder="1" applyAlignment="1" applyProtection="1">
      <alignment horizontal="left" vertical="center"/>
    </xf>
    <xf numFmtId="164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2" borderId="3" xfId="0" applyNumberFormat="1" applyFont="1" applyFill="1" applyBorder="1" applyAlignment="1" applyProtection="1">
      <alignment horizontal="center" vertical="center"/>
    </xf>
    <xf numFmtId="4" fontId="5" fillId="2" borderId="3" xfId="1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/>
      <protection locked="0"/>
    </xf>
    <xf numFmtId="164" fontId="1" fillId="2" borderId="3" xfId="0" applyNumberFormat="1" applyFont="1" applyFill="1" applyBorder="1" applyAlignment="1" applyProtection="1">
      <alignment horizontal="right"/>
      <protection locked="0"/>
    </xf>
    <xf numFmtId="164" fontId="18" fillId="2" borderId="3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 vertical="top" readingOrder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readingOrder="1"/>
    </xf>
    <xf numFmtId="164" fontId="5" fillId="2" borderId="3" xfId="0" applyNumberFormat="1" applyFont="1" applyFill="1" applyBorder="1" applyAlignment="1" applyProtection="1">
      <alignment horizontal="center" readingOrder="1"/>
      <protection locked="0"/>
    </xf>
    <xf numFmtId="164" fontId="1" fillId="2" borderId="3" xfId="0" applyNumberFormat="1" applyFont="1" applyFill="1" applyBorder="1" applyAlignment="1" applyProtection="1">
      <alignment horizontal="center" vertical="top" readingOrder="1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165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/>
    <xf numFmtId="0" fontId="5" fillId="2" borderId="0" xfId="2" applyFont="1" applyFill="1" applyBorder="1" applyAlignment="1">
      <alignment horizontal="center"/>
    </xf>
    <xf numFmtId="49" fontId="4" fillId="2" borderId="0" xfId="2" applyNumberFormat="1" applyFont="1" applyFill="1" applyBorder="1" applyAlignment="1" applyProtection="1">
      <alignment horizontal="center"/>
      <protection locked="0"/>
    </xf>
    <xf numFmtId="164" fontId="5" fillId="2" borderId="2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 2" xfId="2"/>
    <cellStyle name="Normal_realizari.bugete.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/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71"/>
  <sheetViews>
    <sheetView showZeros="0" tabSelected="1" view="pageBreakPreview" zoomScale="75" zoomScaleNormal="85" zoomScaleSheetLayoutView="75" workbookViewId="0">
      <pane xSplit="2" ySplit="15" topLeftCell="C61" activePane="bottomRight" state="frozen"/>
      <selection pane="topRight" activeCell="C1" sqref="C1"/>
      <selection pane="bottomLeft" activeCell="A16" sqref="A16"/>
      <selection pane="bottomRight" activeCell="M21" sqref="M21"/>
    </sheetView>
  </sheetViews>
  <sheetFormatPr defaultColWidth="8.88671875" defaultRowHeight="20.100000000000001" customHeight="1" outlineLevelRow="1" x14ac:dyDescent="0.3"/>
  <cols>
    <col min="1" max="1" width="3.88671875" style="1" customWidth="1"/>
    <col min="2" max="2" width="54.44140625" style="18" customWidth="1"/>
    <col min="3" max="3" width="21.109375" style="18" customWidth="1"/>
    <col min="4" max="4" width="13.6640625" style="18" customWidth="1"/>
    <col min="5" max="5" width="16" style="132" customWidth="1"/>
    <col min="6" max="6" width="12.6640625" style="132" customWidth="1"/>
    <col min="7" max="7" width="15.6640625" style="132" customWidth="1"/>
    <col min="8" max="8" width="10.6640625" style="132" customWidth="1"/>
    <col min="9" max="9" width="15.88671875" style="18" customWidth="1"/>
    <col min="10" max="10" width="12.6640625" style="18" customWidth="1"/>
    <col min="11" max="11" width="12.88671875" style="18" customWidth="1"/>
    <col min="12" max="12" width="14.33203125" style="18" customWidth="1"/>
    <col min="13" max="13" width="13.6640625" style="18" customWidth="1"/>
    <col min="14" max="14" width="14" style="19" customWidth="1"/>
    <col min="15" max="15" width="11.6640625" style="18" customWidth="1"/>
    <col min="16" max="16" width="12.6640625" style="19" customWidth="1"/>
    <col min="17" max="17" width="11.5546875" style="18" customWidth="1"/>
    <col min="18" max="18" width="15.6640625" style="20" customWidth="1"/>
    <col min="19" max="19" width="9.5546875" style="51" customWidth="1"/>
    <col min="20" max="16384" width="8.88671875" style="1"/>
  </cols>
  <sheetData>
    <row r="1" spans="1:19" ht="23.25" customHeight="1" x14ac:dyDescent="0.3">
      <c r="B1" s="14"/>
      <c r="C1" s="1"/>
      <c r="D1" s="1"/>
      <c r="E1" s="15"/>
      <c r="F1" s="15"/>
      <c r="G1" s="15"/>
      <c r="H1" s="16"/>
      <c r="I1" s="17"/>
      <c r="S1" s="21" t="s">
        <v>0</v>
      </c>
    </row>
    <row r="2" spans="1:19" ht="15" hidden="1" customHeight="1" x14ac:dyDescent="0.3">
      <c r="B2" s="22"/>
      <c r="C2" s="23"/>
      <c r="D2" s="24"/>
      <c r="E2" s="25"/>
      <c r="F2" s="25"/>
      <c r="G2" s="25"/>
      <c r="H2" s="25"/>
      <c r="I2" s="23"/>
      <c r="J2" s="26"/>
      <c r="K2" s="24"/>
      <c r="L2" s="1"/>
      <c r="M2" s="1"/>
      <c r="N2" s="27"/>
      <c r="O2" s="142"/>
      <c r="P2" s="142"/>
      <c r="Q2" s="142"/>
      <c r="R2" s="142"/>
      <c r="S2" s="142"/>
    </row>
    <row r="3" spans="1:19" ht="22.5" customHeight="1" outlineLevel="1" x14ac:dyDescent="0.3">
      <c r="B3" s="143" t="s">
        <v>1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19" ht="15.6" outlineLevel="1" x14ac:dyDescent="0.3">
      <c r="B4" s="144" t="s">
        <v>2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</row>
    <row r="5" spans="1:19" ht="15.6" outlineLevel="1" x14ac:dyDescent="0.3"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</row>
    <row r="6" spans="1:19" ht="15.6" outlineLevel="1" x14ac:dyDescent="0.3">
      <c r="B6" s="28"/>
      <c r="C6" s="29"/>
      <c r="D6" s="29"/>
      <c r="E6" s="30"/>
      <c r="F6" s="31"/>
      <c r="G6" s="30"/>
      <c r="H6" s="32"/>
      <c r="I6" s="33"/>
      <c r="J6" s="34"/>
      <c r="K6" s="35"/>
      <c r="L6" s="36"/>
      <c r="M6" s="36"/>
      <c r="N6" s="6"/>
      <c r="O6" s="32"/>
      <c r="P6" s="32"/>
      <c r="Q6" s="32"/>
      <c r="R6" s="32"/>
      <c r="S6" s="32"/>
    </row>
    <row r="7" spans="1:19" ht="15.6" outlineLevel="1" x14ac:dyDescent="0.3">
      <c r="B7" s="37"/>
      <c r="C7" s="30"/>
      <c r="D7" s="30"/>
      <c r="E7" s="30"/>
      <c r="F7" s="30"/>
      <c r="G7" s="30"/>
      <c r="H7" s="38"/>
      <c r="I7" s="39"/>
      <c r="J7" s="40"/>
      <c r="K7" s="41"/>
      <c r="L7" s="42"/>
      <c r="M7" s="30"/>
      <c r="N7" s="38"/>
      <c r="P7" s="38"/>
      <c r="Q7" s="38"/>
      <c r="R7" s="32"/>
      <c r="S7" s="38"/>
    </row>
    <row r="8" spans="1:19" ht="15" customHeight="1" outlineLevel="1" x14ac:dyDescent="0.3">
      <c r="B8" s="2"/>
      <c r="C8" s="30"/>
      <c r="D8" s="30"/>
      <c r="E8" s="30"/>
      <c r="F8" s="38"/>
      <c r="G8" s="30"/>
      <c r="H8" s="38"/>
      <c r="I8" s="40"/>
      <c r="J8" s="43"/>
      <c r="K8" s="44"/>
      <c r="L8" s="38"/>
      <c r="M8" s="38"/>
      <c r="N8" s="38"/>
      <c r="O8" s="38"/>
      <c r="P8" s="38"/>
      <c r="Q8" s="38"/>
      <c r="R8" s="32"/>
      <c r="S8" s="38"/>
    </row>
    <row r="9" spans="1:19" ht="15.6" outlineLevel="1" x14ac:dyDescent="0.3">
      <c r="B9" s="3"/>
      <c r="C9" s="6"/>
      <c r="D9" s="6"/>
      <c r="E9" s="6"/>
      <c r="F9" s="6"/>
      <c r="G9" s="6"/>
      <c r="H9" s="6"/>
      <c r="I9" s="45"/>
      <c r="J9" s="46"/>
      <c r="K9" s="30"/>
      <c r="L9" s="42"/>
      <c r="M9" s="47"/>
      <c r="N9" s="38"/>
      <c r="O9" s="38"/>
      <c r="P9" s="38"/>
      <c r="Q9" s="38"/>
      <c r="R9" s="38"/>
      <c r="S9" s="38"/>
    </row>
    <row r="10" spans="1:19" ht="19.2" customHeight="1" outlineLevel="1" x14ac:dyDescent="0.3">
      <c r="B10" s="48"/>
      <c r="C10" s="45"/>
      <c r="D10" s="6"/>
      <c r="E10" s="45"/>
      <c r="F10" s="45"/>
      <c r="G10" s="45"/>
      <c r="H10" s="6"/>
      <c r="I10" s="6"/>
      <c r="J10" s="34"/>
      <c r="K10" s="49"/>
      <c r="L10" s="42"/>
      <c r="M10" s="50"/>
      <c r="N10" s="36"/>
    </row>
    <row r="11" spans="1:19" ht="19.2" customHeight="1" outlineLevel="1" x14ac:dyDescent="0.3">
      <c r="B11" s="48"/>
      <c r="C11" s="6"/>
      <c r="D11" s="6"/>
      <c r="E11" s="6"/>
      <c r="F11" s="6"/>
      <c r="G11" s="6"/>
      <c r="H11" s="6"/>
      <c r="I11" s="6"/>
      <c r="J11" s="50"/>
      <c r="K11" s="36"/>
      <c r="L11" s="42"/>
      <c r="M11" s="50"/>
      <c r="O11" s="52"/>
      <c r="P11" s="52"/>
      <c r="Q11" s="19" t="s">
        <v>3</v>
      </c>
      <c r="R11" s="53">
        <v>1912600</v>
      </c>
      <c r="S11" s="54"/>
    </row>
    <row r="12" spans="1:19" ht="15.6" outlineLevel="1" x14ac:dyDescent="0.3">
      <c r="A12" s="55"/>
      <c r="B12" s="56"/>
      <c r="C12" s="36"/>
      <c r="D12" s="36"/>
      <c r="E12" s="36"/>
      <c r="F12" s="36"/>
      <c r="G12" s="36"/>
      <c r="H12" s="57"/>
      <c r="I12" s="58"/>
      <c r="J12" s="1"/>
      <c r="K12" s="59"/>
      <c r="L12" s="60"/>
      <c r="M12" s="59"/>
      <c r="N12" s="26"/>
      <c r="O12" s="4"/>
      <c r="P12" s="61"/>
      <c r="Q12" s="4"/>
      <c r="R12" s="62"/>
      <c r="S12" s="63" t="s">
        <v>4</v>
      </c>
    </row>
    <row r="13" spans="1:19" ht="15.6" x14ac:dyDescent="0.3">
      <c r="B13" s="48"/>
      <c r="C13" s="64" t="s">
        <v>5</v>
      </c>
      <c r="D13" s="64" t="s">
        <v>5</v>
      </c>
      <c r="E13" s="65" t="s">
        <v>5</v>
      </c>
      <c r="F13" s="65" t="s">
        <v>5</v>
      </c>
      <c r="G13" s="65" t="s">
        <v>6</v>
      </c>
      <c r="H13" s="65" t="s">
        <v>7</v>
      </c>
      <c r="I13" s="64" t="s">
        <v>5</v>
      </c>
      <c r="J13" s="64" t="s">
        <v>8</v>
      </c>
      <c r="K13" s="64" t="s">
        <v>9</v>
      </c>
      <c r="L13" s="64" t="s">
        <v>9</v>
      </c>
      <c r="M13" s="64" t="s">
        <v>10</v>
      </c>
      <c r="N13" s="66" t="s">
        <v>11</v>
      </c>
      <c r="O13" s="64" t="s">
        <v>12</v>
      </c>
      <c r="P13" s="67" t="s">
        <v>11</v>
      </c>
      <c r="Q13" s="64" t="s">
        <v>13</v>
      </c>
      <c r="R13" s="145" t="s">
        <v>14</v>
      </c>
      <c r="S13" s="145"/>
    </row>
    <row r="14" spans="1:19" ht="15" customHeight="1" x14ac:dyDescent="0.3">
      <c r="B14" s="68"/>
      <c r="C14" s="69" t="s">
        <v>15</v>
      </c>
      <c r="D14" s="69" t="s">
        <v>16</v>
      </c>
      <c r="E14" s="70" t="s">
        <v>17</v>
      </c>
      <c r="F14" s="70" t="s">
        <v>18</v>
      </c>
      <c r="G14" s="70" t="s">
        <v>19</v>
      </c>
      <c r="H14" s="70" t="s">
        <v>20</v>
      </c>
      <c r="I14" s="69" t="s">
        <v>21</v>
      </c>
      <c r="J14" s="69" t="s">
        <v>20</v>
      </c>
      <c r="K14" s="69" t="s">
        <v>22</v>
      </c>
      <c r="L14" s="69" t="s">
        <v>23</v>
      </c>
      <c r="M14" s="71"/>
      <c r="N14" s="72"/>
      <c r="O14" s="69" t="s">
        <v>24</v>
      </c>
      <c r="P14" s="73" t="s">
        <v>25</v>
      </c>
      <c r="Q14" s="74" t="s">
        <v>26</v>
      </c>
      <c r="R14" s="146"/>
      <c r="S14" s="146"/>
    </row>
    <row r="15" spans="1:19" ht="15.75" customHeight="1" x14ac:dyDescent="0.3">
      <c r="B15" s="5"/>
      <c r="C15" s="69" t="s">
        <v>27</v>
      </c>
      <c r="D15" s="69" t="s">
        <v>28</v>
      </c>
      <c r="E15" s="70" t="s">
        <v>29</v>
      </c>
      <c r="F15" s="70" t="s">
        <v>30</v>
      </c>
      <c r="G15" s="70" t="s">
        <v>31</v>
      </c>
      <c r="H15" s="70" t="s">
        <v>32</v>
      </c>
      <c r="I15" s="69" t="s">
        <v>33</v>
      </c>
      <c r="J15" s="69" t="s">
        <v>34</v>
      </c>
      <c r="K15" s="69" t="s">
        <v>35</v>
      </c>
      <c r="L15" s="69" t="s">
        <v>36</v>
      </c>
      <c r="M15" s="30"/>
      <c r="N15" s="72"/>
      <c r="O15" s="69" t="s">
        <v>37</v>
      </c>
      <c r="P15" s="73" t="s">
        <v>38</v>
      </c>
      <c r="Q15" s="74" t="s">
        <v>39</v>
      </c>
      <c r="R15" s="146"/>
      <c r="S15" s="146"/>
    </row>
    <row r="16" spans="1:19" ht="17.399999999999999" x14ac:dyDescent="0.3">
      <c r="B16" s="75"/>
      <c r="C16" s="76"/>
      <c r="D16" s="69" t="s">
        <v>40</v>
      </c>
      <c r="E16" s="70" t="s">
        <v>41</v>
      </c>
      <c r="F16" s="70" t="s">
        <v>42</v>
      </c>
      <c r="G16" s="70" t="s">
        <v>43</v>
      </c>
      <c r="H16" s="70"/>
      <c r="I16" s="69" t="s">
        <v>44</v>
      </c>
      <c r="J16" s="69" t="s">
        <v>45</v>
      </c>
      <c r="K16" s="69"/>
      <c r="L16" s="69" t="s">
        <v>46</v>
      </c>
      <c r="M16" s="30"/>
      <c r="N16" s="72"/>
      <c r="O16" s="69" t="s">
        <v>47</v>
      </c>
      <c r="P16" s="72" t="s">
        <v>48</v>
      </c>
      <c r="Q16" s="74" t="s">
        <v>49</v>
      </c>
      <c r="R16" s="146"/>
      <c r="S16" s="146"/>
    </row>
    <row r="17" spans="2:19" ht="16.2" customHeight="1" x14ac:dyDescent="0.3">
      <c r="B17" s="4"/>
      <c r="C17" s="1"/>
      <c r="D17" s="69" t="s">
        <v>50</v>
      </c>
      <c r="E17" s="70"/>
      <c r="F17" s="70"/>
      <c r="G17" s="70" t="s">
        <v>51</v>
      </c>
      <c r="H17" s="70"/>
      <c r="I17" s="69" t="s">
        <v>52</v>
      </c>
      <c r="J17" s="69"/>
      <c r="K17" s="69"/>
      <c r="L17" s="69" t="s">
        <v>53</v>
      </c>
      <c r="M17" s="69"/>
      <c r="N17" s="72"/>
      <c r="O17" s="69"/>
      <c r="P17" s="72"/>
      <c r="Q17" s="74"/>
      <c r="R17" s="147" t="s">
        <v>54</v>
      </c>
      <c r="S17" s="142" t="s">
        <v>55</v>
      </c>
    </row>
    <row r="18" spans="2:19" ht="51.6" customHeight="1" x14ac:dyDescent="0.3">
      <c r="B18" s="4"/>
      <c r="C18" s="1"/>
      <c r="D18" s="77"/>
      <c r="E18" s="77"/>
      <c r="F18" s="77"/>
      <c r="G18" s="70" t="s">
        <v>56</v>
      </c>
      <c r="H18" s="70"/>
      <c r="I18" s="78" t="s">
        <v>57</v>
      </c>
      <c r="J18" s="69"/>
      <c r="K18" s="69"/>
      <c r="L18" s="78" t="s">
        <v>58</v>
      </c>
      <c r="M18" s="78"/>
      <c r="N18" s="72"/>
      <c r="O18" s="69"/>
      <c r="P18" s="72"/>
      <c r="Q18" s="74"/>
      <c r="R18" s="147"/>
      <c r="S18" s="142"/>
    </row>
    <row r="19" spans="2:19" ht="18.600000000000001" customHeight="1" thickBot="1" x14ac:dyDescent="0.35">
      <c r="B19" s="133"/>
      <c r="C19" s="82"/>
      <c r="D19" s="134"/>
      <c r="E19" s="134"/>
      <c r="F19" s="134"/>
      <c r="G19" s="135"/>
      <c r="H19" s="135"/>
      <c r="I19" s="136"/>
      <c r="J19" s="137"/>
      <c r="K19" s="137"/>
      <c r="L19" s="136"/>
      <c r="M19" s="136"/>
      <c r="N19" s="138"/>
      <c r="O19" s="137"/>
      <c r="P19" s="138"/>
      <c r="Q19" s="139"/>
      <c r="R19" s="140"/>
      <c r="S19" s="141"/>
    </row>
    <row r="20" spans="2:19" s="83" customFormat="1" ht="30.75" customHeight="1" thickTop="1" x14ac:dyDescent="0.3">
      <c r="B20" s="7" t="s">
        <v>59</v>
      </c>
      <c r="C20" s="8">
        <f>C21+C37+C38+C39+C40+C41+C42+C43+C44+C45</f>
        <v>23653.139522000001</v>
      </c>
      <c r="D20" s="8">
        <f>D21+D37+D38+D39+D40+D41+D42+D43+D44+D45</f>
        <v>11647.036568000003</v>
      </c>
      <c r="E20" s="8">
        <f>E21+E37+E38+E39+E40+E41+E42+E43+E44+E45</f>
        <v>10007.422771</v>
      </c>
      <c r="F20" s="8">
        <f>F21+F37+F38+F39+F40+F41+F42+F43+F44+F45</f>
        <v>387.18199999999996</v>
      </c>
      <c r="G20" s="8">
        <f>G21+G37+G38+G39+G40+G41+G42+G43+G44+G45</f>
        <v>5650.3411979999992</v>
      </c>
      <c r="H20" s="8">
        <f>H21+H37+H38+H39+H40+H41+H42+H43+H44+H45</f>
        <v>0</v>
      </c>
      <c r="I20" s="8">
        <f>I21+I37+I38+I39+I40+I41+I42+I43+I44+I45</f>
        <v>4712.1600000000008</v>
      </c>
      <c r="J20" s="8">
        <f>J21+J37+J38+J39+J40+J41+J42+J43+J44+J45</f>
        <v>26.483810000000002</v>
      </c>
      <c r="K20" s="8">
        <f>K21+K37+K38+K39+K40+K41+K42+K43+K44+K45</f>
        <v>12.29871683</v>
      </c>
      <c r="L20" s="8">
        <f>L21+L37+L38+L39+L40+L41+L42+L43+L44+L45</f>
        <v>1395.0927600000002</v>
      </c>
      <c r="M20" s="8">
        <f>M21+M37+M38+M39+M40+M41+M42+M43+M44+M45</f>
        <v>60.018999999999998</v>
      </c>
      <c r="N20" s="84">
        <f>SUM(C20:M20)</f>
        <v>57551.176345830012</v>
      </c>
      <c r="O20" s="85">
        <f>O21+O37+O38+O41+O39</f>
        <v>-9082.6354073300008</v>
      </c>
      <c r="P20" s="84">
        <f>N20+O20</f>
        <v>48468.540938500009</v>
      </c>
      <c r="Q20" s="85">
        <f>Q21+Q37+Q38+Q41+Q43</f>
        <v>-1722.8530000000001</v>
      </c>
      <c r="R20" s="86">
        <f>P20+Q20</f>
        <v>46745.687938500007</v>
      </c>
      <c r="S20" s="84">
        <f t="shared" ref="S20:S43" si="0">R20/$R$11*100</f>
        <v>2.4440911815591342</v>
      </c>
    </row>
    <row r="21" spans="2:19" s="87" customFormat="1" ht="18.75" customHeight="1" x14ac:dyDescent="0.3">
      <c r="B21" s="79" t="s">
        <v>60</v>
      </c>
      <c r="C21" s="8">
        <f>C22+C35+C36</f>
        <v>20607.895006999999</v>
      </c>
      <c r="D21" s="8">
        <f>D22+D35+D36</f>
        <v>8663.9791450000012</v>
      </c>
      <c r="E21" s="9">
        <f>E22+E35+E36</f>
        <v>10007.422771</v>
      </c>
      <c r="F21" s="9">
        <f>F22+F35+F36</f>
        <v>385.12299999999999</v>
      </c>
      <c r="G21" s="9">
        <f>G22+G35+G36</f>
        <v>5561.2712629999996</v>
      </c>
      <c r="H21" s="9"/>
      <c r="I21" s="8">
        <f>I22+I35+I36</f>
        <v>2241.393</v>
      </c>
      <c r="J21" s="8">
        <f>J22+J35+J36</f>
        <v>0</v>
      </c>
      <c r="K21" s="88">
        <f>K22+K35+K36</f>
        <v>12.29871683</v>
      </c>
      <c r="L21" s="88">
        <f>L22+L35+L36</f>
        <v>143.5504</v>
      </c>
      <c r="M21" s="88">
        <f>M22+M35+M36</f>
        <v>36.619999999999997</v>
      </c>
      <c r="N21" s="84">
        <f t="shared" ref="N21:N44" si="1">SUM(C21:M21)</f>
        <v>47659.553302830012</v>
      </c>
      <c r="O21" s="8">
        <f>O22+O35+O36</f>
        <v>-2418.4350703300001</v>
      </c>
      <c r="P21" s="88">
        <f>N21+O21</f>
        <v>45241.118232500012</v>
      </c>
      <c r="Q21" s="8">
        <f>Q22+Q35+Q36</f>
        <v>0</v>
      </c>
      <c r="R21" s="89">
        <f t="shared" ref="R21:R42" si="2">P21+Q21</f>
        <v>45241.118232500012</v>
      </c>
      <c r="S21" s="88">
        <f t="shared" si="0"/>
        <v>2.3654249833995613</v>
      </c>
    </row>
    <row r="22" spans="2:19" ht="28.5" customHeight="1" x14ac:dyDescent="0.25">
      <c r="B22" s="90" t="s">
        <v>61</v>
      </c>
      <c r="C22" s="12">
        <f>C23+C27+C28+C33+C34</f>
        <v>17386.514006999998</v>
      </c>
      <c r="D22" s="12">
        <f>D23+D27+D28+D33+D34</f>
        <v>6276.5825470000009</v>
      </c>
      <c r="E22" s="91">
        <f t="shared" ref="E22:L22" si="3">E23+E27+E28+E33+E34</f>
        <v>0</v>
      </c>
      <c r="F22" s="91">
        <f t="shared" si="3"/>
        <v>0</v>
      </c>
      <c r="G22" s="92">
        <f t="shared" si="3"/>
        <v>13.951000000000001</v>
      </c>
      <c r="H22" s="91">
        <f t="shared" si="3"/>
        <v>0</v>
      </c>
      <c r="I22" s="12">
        <f>I23+I27+I28+I33+I34</f>
        <v>439.13400000000001</v>
      </c>
      <c r="J22" s="93">
        <f t="shared" si="3"/>
        <v>0</v>
      </c>
      <c r="K22" s="93">
        <f t="shared" si="3"/>
        <v>0</v>
      </c>
      <c r="L22" s="93">
        <f t="shared" si="3"/>
        <v>0</v>
      </c>
      <c r="M22" s="93"/>
      <c r="N22" s="84">
        <f t="shared" si="1"/>
        <v>24116.181554000003</v>
      </c>
      <c r="O22" s="93">
        <f>O23+O27+O28+O33+O34</f>
        <v>0</v>
      </c>
      <c r="P22" s="12">
        <f t="shared" ref="P22:P42" si="4">N22+O22</f>
        <v>24116.181554000003</v>
      </c>
      <c r="Q22" s="93">
        <f>Q23+Q27+Q28+Q33+Q34</f>
        <v>0</v>
      </c>
      <c r="R22" s="88">
        <f t="shared" si="2"/>
        <v>24116.181554000003</v>
      </c>
      <c r="S22" s="12">
        <f t="shared" si="0"/>
        <v>1.2609108833002198</v>
      </c>
    </row>
    <row r="23" spans="2:19" ht="33.75" customHeight="1" x14ac:dyDescent="0.3">
      <c r="B23" s="94" t="s">
        <v>62</v>
      </c>
      <c r="C23" s="12">
        <f t="shared" ref="C23:M23" si="5">C24+C25+C26</f>
        <v>4515.6399999999994</v>
      </c>
      <c r="D23" s="12">
        <f t="shared" si="5"/>
        <v>3104.5065470000004</v>
      </c>
      <c r="E23" s="91">
        <f t="shared" si="5"/>
        <v>0</v>
      </c>
      <c r="F23" s="91">
        <f t="shared" si="5"/>
        <v>0</v>
      </c>
      <c r="G23" s="91">
        <f t="shared" si="5"/>
        <v>0</v>
      </c>
      <c r="H23" s="91">
        <f t="shared" si="5"/>
        <v>0</v>
      </c>
      <c r="I23" s="91">
        <f t="shared" si="5"/>
        <v>0</v>
      </c>
      <c r="J23" s="93">
        <f t="shared" si="5"/>
        <v>0</v>
      </c>
      <c r="K23" s="6">
        <f t="shared" si="5"/>
        <v>0</v>
      </c>
      <c r="L23" s="93">
        <f t="shared" si="5"/>
        <v>0</v>
      </c>
      <c r="M23" s="93">
        <f t="shared" si="5"/>
        <v>0</v>
      </c>
      <c r="N23" s="84">
        <f t="shared" si="1"/>
        <v>7620.1465470000003</v>
      </c>
      <c r="O23" s="93">
        <f>O24+O25+O26</f>
        <v>0</v>
      </c>
      <c r="P23" s="12">
        <f t="shared" si="4"/>
        <v>7620.1465470000003</v>
      </c>
      <c r="Q23" s="93">
        <f>Q24+Q25+Q26</f>
        <v>0</v>
      </c>
      <c r="R23" s="88">
        <f t="shared" si="2"/>
        <v>7620.1465470000003</v>
      </c>
      <c r="S23" s="12">
        <f t="shared" si="0"/>
        <v>0.39841820281292484</v>
      </c>
    </row>
    <row r="24" spans="2:19" ht="22.5" customHeight="1" x14ac:dyDescent="0.25">
      <c r="B24" s="95" t="s">
        <v>63</v>
      </c>
      <c r="C24" s="6">
        <v>514.65599999999995</v>
      </c>
      <c r="D24" s="6">
        <v>4.2859999999999996</v>
      </c>
      <c r="E24" s="91"/>
      <c r="F24" s="91"/>
      <c r="G24" s="91"/>
      <c r="H24" s="91"/>
      <c r="I24" s="12"/>
      <c r="J24" s="6"/>
      <c r="K24" s="6"/>
      <c r="L24" s="6"/>
      <c r="M24" s="6"/>
      <c r="N24" s="84">
        <f t="shared" si="1"/>
        <v>518.94199999999989</v>
      </c>
      <c r="O24" s="6"/>
      <c r="P24" s="12">
        <f t="shared" si="4"/>
        <v>518.94199999999989</v>
      </c>
      <c r="Q24" s="6"/>
      <c r="R24" s="88">
        <f t="shared" si="2"/>
        <v>518.94199999999989</v>
      </c>
      <c r="S24" s="12">
        <f t="shared" si="0"/>
        <v>2.7132803513541769E-2</v>
      </c>
    </row>
    <row r="25" spans="2:19" ht="30" customHeight="1" x14ac:dyDescent="0.25">
      <c r="B25" s="96" t="s">
        <v>64</v>
      </c>
      <c r="C25" s="6">
        <v>3763.0749999999998</v>
      </c>
      <c r="D25" s="6">
        <v>3099.9830000000002</v>
      </c>
      <c r="E25" s="81"/>
      <c r="F25" s="81"/>
      <c r="G25" s="81"/>
      <c r="H25" s="81"/>
      <c r="I25" s="12"/>
      <c r="J25" s="6"/>
      <c r="K25" s="6"/>
      <c r="L25" s="6"/>
      <c r="M25" s="6"/>
      <c r="N25" s="84">
        <f t="shared" si="1"/>
        <v>6863.058</v>
      </c>
      <c r="O25" s="6"/>
      <c r="P25" s="12">
        <f t="shared" si="4"/>
        <v>6863.058</v>
      </c>
      <c r="Q25" s="6"/>
      <c r="R25" s="88">
        <f t="shared" si="2"/>
        <v>6863.058</v>
      </c>
      <c r="S25" s="12">
        <f t="shared" si="0"/>
        <v>0.35883394332322494</v>
      </c>
    </row>
    <row r="26" spans="2:19" ht="36" customHeight="1" x14ac:dyDescent="0.25">
      <c r="B26" s="97" t="s">
        <v>65</v>
      </c>
      <c r="C26" s="6">
        <v>237.90900000000002</v>
      </c>
      <c r="D26" s="6">
        <v>0.23754700000000001</v>
      </c>
      <c r="E26" s="81"/>
      <c r="F26" s="81"/>
      <c r="G26" s="81"/>
      <c r="H26" s="81"/>
      <c r="I26" s="12"/>
      <c r="J26" s="6"/>
      <c r="K26" s="6"/>
      <c r="L26" s="6"/>
      <c r="M26" s="6"/>
      <c r="N26" s="84">
        <f t="shared" si="1"/>
        <v>238.14654700000003</v>
      </c>
      <c r="O26" s="6"/>
      <c r="P26" s="12">
        <f t="shared" si="4"/>
        <v>238.14654700000003</v>
      </c>
      <c r="Q26" s="6"/>
      <c r="R26" s="88">
        <f t="shared" si="2"/>
        <v>238.14654700000003</v>
      </c>
      <c r="S26" s="12">
        <f t="shared" si="0"/>
        <v>1.2451455976158109E-2</v>
      </c>
    </row>
    <row r="27" spans="2:19" ht="23.25" customHeight="1" x14ac:dyDescent="0.3">
      <c r="B27" s="94" t="s">
        <v>66</v>
      </c>
      <c r="C27" s="6">
        <v>3.8149999999999999</v>
      </c>
      <c r="D27" s="6">
        <v>720.99400000000003</v>
      </c>
      <c r="E27" s="91"/>
      <c r="F27" s="91"/>
      <c r="G27" s="91"/>
      <c r="H27" s="91"/>
      <c r="I27" s="12"/>
      <c r="J27" s="6"/>
      <c r="K27" s="6"/>
      <c r="L27" s="6"/>
      <c r="M27" s="6"/>
      <c r="N27" s="84">
        <f t="shared" si="1"/>
        <v>724.80900000000008</v>
      </c>
      <c r="O27" s="6"/>
      <c r="P27" s="12">
        <f t="shared" si="4"/>
        <v>724.80900000000008</v>
      </c>
      <c r="Q27" s="6"/>
      <c r="R27" s="88">
        <f t="shared" si="2"/>
        <v>724.80900000000008</v>
      </c>
      <c r="S27" s="12">
        <f t="shared" si="0"/>
        <v>3.7896528286102689E-2</v>
      </c>
    </row>
    <row r="28" spans="2:19" ht="36.75" customHeight="1" x14ac:dyDescent="0.25">
      <c r="B28" s="98" t="s">
        <v>67</v>
      </c>
      <c r="C28" s="11">
        <f>SUM(C29:C32)</f>
        <v>12660.244007000001</v>
      </c>
      <c r="D28" s="11">
        <f>D29+D30+D31+D32</f>
        <v>2375.6840000000002</v>
      </c>
      <c r="E28" s="81">
        <f t="shared" ref="E28:M28" si="6">E29+E30+E31+E32</f>
        <v>0</v>
      </c>
      <c r="F28" s="81">
        <f t="shared" si="6"/>
        <v>0</v>
      </c>
      <c r="G28" s="99">
        <f t="shared" si="6"/>
        <v>13.951000000000001</v>
      </c>
      <c r="H28" s="81">
        <f t="shared" si="6"/>
        <v>0</v>
      </c>
      <c r="I28" s="11">
        <f>I29+I30+I31+I32</f>
        <v>142.57</v>
      </c>
      <c r="J28" s="6">
        <f t="shared" si="6"/>
        <v>0</v>
      </c>
      <c r="K28" s="6">
        <f t="shared" si="6"/>
        <v>0</v>
      </c>
      <c r="L28" s="6">
        <f t="shared" si="6"/>
        <v>0</v>
      </c>
      <c r="M28" s="6">
        <f t="shared" si="6"/>
        <v>0</v>
      </c>
      <c r="N28" s="84">
        <f t="shared" si="1"/>
        <v>15192.449007000001</v>
      </c>
      <c r="O28" s="6">
        <f>O29+O30+O31</f>
        <v>0</v>
      </c>
      <c r="P28" s="12">
        <f t="shared" si="4"/>
        <v>15192.449007000001</v>
      </c>
      <c r="Q28" s="6">
        <f>Q29+Q30+Q31</f>
        <v>0</v>
      </c>
      <c r="R28" s="88">
        <f t="shared" si="2"/>
        <v>15192.449007000001</v>
      </c>
      <c r="S28" s="12">
        <f>R28/$R$11*100</f>
        <v>0.79433488481648018</v>
      </c>
    </row>
    <row r="29" spans="2:19" ht="25.5" customHeight="1" x14ac:dyDescent="0.25">
      <c r="B29" s="95" t="s">
        <v>68</v>
      </c>
      <c r="C29" s="6">
        <v>8529.57</v>
      </c>
      <c r="D29" s="6">
        <v>2008.5640000000001</v>
      </c>
      <c r="E29" s="91"/>
      <c r="F29" s="91"/>
      <c r="G29" s="91"/>
      <c r="H29" s="91"/>
      <c r="I29" s="12"/>
      <c r="J29" s="6"/>
      <c r="K29" s="6"/>
      <c r="L29" s="6"/>
      <c r="M29" s="6"/>
      <c r="N29" s="84">
        <f t="shared" si="1"/>
        <v>10538.134</v>
      </c>
      <c r="O29" s="6"/>
      <c r="P29" s="12">
        <f t="shared" si="4"/>
        <v>10538.134</v>
      </c>
      <c r="Q29" s="6"/>
      <c r="R29" s="88">
        <f t="shared" si="2"/>
        <v>10538.134</v>
      </c>
      <c r="S29" s="12">
        <f>R29/$R$11*100</f>
        <v>0.5509847328244275</v>
      </c>
    </row>
    <row r="30" spans="2:19" ht="24.6" customHeight="1" x14ac:dyDescent="0.25">
      <c r="B30" s="95" t="s">
        <v>69</v>
      </c>
      <c r="C30" s="6">
        <v>3435.8139999999999</v>
      </c>
      <c r="D30" s="6"/>
      <c r="E30" s="81"/>
      <c r="F30" s="81"/>
      <c r="G30" s="81"/>
      <c r="H30" s="81"/>
      <c r="I30" s="81"/>
      <c r="J30" s="6"/>
      <c r="K30" s="6"/>
      <c r="L30" s="6"/>
      <c r="M30" s="6"/>
      <c r="N30" s="84">
        <f t="shared" si="1"/>
        <v>3435.8139999999999</v>
      </c>
      <c r="O30" s="6"/>
      <c r="P30" s="12">
        <f t="shared" si="4"/>
        <v>3435.8139999999999</v>
      </c>
      <c r="Q30" s="6"/>
      <c r="R30" s="88">
        <f t="shared" si="2"/>
        <v>3435.8139999999999</v>
      </c>
      <c r="S30" s="12">
        <f>R30/$R$11*100</f>
        <v>0.1796410122346544</v>
      </c>
    </row>
    <row r="31" spans="2:19" s="100" customFormat="1" ht="36.75" customHeight="1" x14ac:dyDescent="0.25">
      <c r="B31" s="101" t="s">
        <v>70</v>
      </c>
      <c r="C31" s="6">
        <v>234.13300700000002</v>
      </c>
      <c r="D31" s="6">
        <v>10.316000000000001</v>
      </c>
      <c r="E31" s="81"/>
      <c r="F31" s="81">
        <v>0</v>
      </c>
      <c r="G31" s="81">
        <v>13.951000000000001</v>
      </c>
      <c r="H31" s="81"/>
      <c r="I31" s="6">
        <v>0</v>
      </c>
      <c r="J31" s="6"/>
      <c r="K31" s="6"/>
      <c r="L31" s="6"/>
      <c r="M31" s="6"/>
      <c r="N31" s="84">
        <f t="shared" si="1"/>
        <v>258.40000700000002</v>
      </c>
      <c r="O31" s="6"/>
      <c r="P31" s="12">
        <f t="shared" si="4"/>
        <v>258.40000700000002</v>
      </c>
      <c r="Q31" s="6"/>
      <c r="R31" s="88">
        <f t="shared" si="2"/>
        <v>258.40000700000002</v>
      </c>
      <c r="S31" s="12">
        <f t="shared" si="0"/>
        <v>1.3510405050716302E-2</v>
      </c>
    </row>
    <row r="32" spans="2:19" ht="53.4" customHeight="1" x14ac:dyDescent="0.25">
      <c r="B32" s="101" t="s">
        <v>71</v>
      </c>
      <c r="C32" s="6">
        <v>460.72699999999998</v>
      </c>
      <c r="D32" s="6">
        <v>356.80399999999997</v>
      </c>
      <c r="E32" s="81"/>
      <c r="F32" s="81"/>
      <c r="G32" s="81"/>
      <c r="H32" s="81"/>
      <c r="I32" s="6">
        <v>142.57</v>
      </c>
      <c r="J32" s="102"/>
      <c r="K32" s="6"/>
      <c r="L32" s="6"/>
      <c r="M32" s="6"/>
      <c r="N32" s="84">
        <f t="shared" si="1"/>
        <v>960.10099999999989</v>
      </c>
      <c r="O32" s="6"/>
      <c r="P32" s="12">
        <f t="shared" si="4"/>
        <v>960.10099999999989</v>
      </c>
      <c r="Q32" s="6"/>
      <c r="R32" s="88">
        <f t="shared" si="2"/>
        <v>960.10099999999989</v>
      </c>
      <c r="S32" s="12">
        <f t="shared" si="0"/>
        <v>5.0198734706681999E-2</v>
      </c>
    </row>
    <row r="33" spans="2:19" ht="36" customHeight="1" x14ac:dyDescent="0.25">
      <c r="B33" s="98" t="s">
        <v>72</v>
      </c>
      <c r="C33" s="6">
        <v>206.54599999999999</v>
      </c>
      <c r="D33" s="6">
        <v>0</v>
      </c>
      <c r="E33" s="81"/>
      <c r="F33" s="81"/>
      <c r="G33" s="81"/>
      <c r="H33" s="81"/>
      <c r="I33" s="6">
        <v>0</v>
      </c>
      <c r="J33" s="6"/>
      <c r="K33" s="6"/>
      <c r="L33" s="6"/>
      <c r="M33" s="6"/>
      <c r="N33" s="84">
        <f t="shared" si="1"/>
        <v>206.54599999999999</v>
      </c>
      <c r="O33" s="6"/>
      <c r="P33" s="12">
        <f t="shared" si="4"/>
        <v>206.54599999999999</v>
      </c>
      <c r="Q33" s="6"/>
      <c r="R33" s="88">
        <f t="shared" si="2"/>
        <v>206.54599999999999</v>
      </c>
      <c r="S33" s="12">
        <f t="shared" si="0"/>
        <v>1.0799226184251803E-2</v>
      </c>
    </row>
    <row r="34" spans="2:19" ht="28.2" customHeight="1" x14ac:dyDescent="0.25">
      <c r="B34" s="103" t="s">
        <v>73</v>
      </c>
      <c r="C34" s="6">
        <v>0.26900000000000002</v>
      </c>
      <c r="D34" s="6">
        <v>75.397999999999996</v>
      </c>
      <c r="E34" s="81"/>
      <c r="F34" s="81"/>
      <c r="G34" s="81"/>
      <c r="H34" s="81"/>
      <c r="I34" s="6">
        <v>296.56400000000002</v>
      </c>
      <c r="J34" s="6"/>
      <c r="K34" s="6"/>
      <c r="L34" s="6"/>
      <c r="M34" s="6"/>
      <c r="N34" s="84">
        <f t="shared" si="1"/>
        <v>372.23099999999999</v>
      </c>
      <c r="O34" s="6"/>
      <c r="P34" s="12">
        <f t="shared" si="4"/>
        <v>372.23099999999999</v>
      </c>
      <c r="Q34" s="6"/>
      <c r="R34" s="88">
        <f t="shared" si="2"/>
        <v>372.23099999999999</v>
      </c>
      <c r="S34" s="12">
        <f t="shared" si="0"/>
        <v>1.9462041200460106E-2</v>
      </c>
    </row>
    <row r="35" spans="2:19" ht="24" customHeight="1" x14ac:dyDescent="0.25">
      <c r="B35" s="104" t="s">
        <v>74</v>
      </c>
      <c r="C35" s="6">
        <v>1145.1479999999999</v>
      </c>
      <c r="D35" s="6"/>
      <c r="E35" s="81">
        <v>10003.823770999999</v>
      </c>
      <c r="F35" s="81">
        <v>385.03800000000001</v>
      </c>
      <c r="G35" s="81">
        <v>5544.9282629999998</v>
      </c>
      <c r="H35" s="81"/>
      <c r="I35" s="6">
        <v>1.0999999999999999E-2</v>
      </c>
      <c r="J35" s="6"/>
      <c r="K35" s="6"/>
      <c r="L35" s="6"/>
      <c r="M35" s="6"/>
      <c r="N35" s="84">
        <f>SUM(C35:M35)</f>
        <v>17078.949033999997</v>
      </c>
      <c r="O35" s="105">
        <v>-13.23518</v>
      </c>
      <c r="P35" s="12">
        <f t="shared" si="4"/>
        <v>17065.713853999998</v>
      </c>
      <c r="Q35" s="6"/>
      <c r="R35" s="88">
        <f t="shared" si="2"/>
        <v>17065.713853999998</v>
      </c>
      <c r="S35" s="12">
        <f>R35/$R$11*100</f>
        <v>0.89227825232667568</v>
      </c>
    </row>
    <row r="36" spans="2:19" ht="23.4" customHeight="1" x14ac:dyDescent="0.25">
      <c r="B36" s="106" t="s">
        <v>75</v>
      </c>
      <c r="C36" s="6">
        <v>2076.2330000000002</v>
      </c>
      <c r="D36" s="6">
        <v>2387.3965979999998</v>
      </c>
      <c r="E36" s="6">
        <v>3.5990000000000002</v>
      </c>
      <c r="F36" s="6">
        <v>8.5000000000000006E-2</v>
      </c>
      <c r="G36" s="6">
        <v>2.3919999999999999</v>
      </c>
      <c r="H36" s="81"/>
      <c r="I36" s="6">
        <v>1802.248</v>
      </c>
      <c r="J36" s="6"/>
      <c r="K36" s="6">
        <v>12.29871683</v>
      </c>
      <c r="L36" s="6">
        <v>143.5504</v>
      </c>
      <c r="M36" s="6">
        <v>36.619999999999997</v>
      </c>
      <c r="N36" s="84">
        <f t="shared" si="1"/>
        <v>6464.4227148299997</v>
      </c>
      <c r="O36" s="105">
        <v>-2405.19989033</v>
      </c>
      <c r="P36" s="12">
        <f t="shared" si="4"/>
        <v>4059.2228244999997</v>
      </c>
      <c r="Q36" s="6"/>
      <c r="R36" s="88">
        <f t="shared" si="2"/>
        <v>4059.2228244999997</v>
      </c>
      <c r="S36" s="12">
        <f t="shared" si="0"/>
        <v>0.21223584777266546</v>
      </c>
    </row>
    <row r="37" spans="2:19" ht="21.6" customHeight="1" x14ac:dyDescent="0.25">
      <c r="B37" s="107" t="s">
        <v>76</v>
      </c>
      <c r="C37" s="6">
        <v>90.716515000000001</v>
      </c>
      <c r="D37" s="6">
        <v>2816.7261980000003</v>
      </c>
      <c r="E37" s="81"/>
      <c r="F37" s="81">
        <v>0</v>
      </c>
      <c r="G37" s="81">
        <v>89.064999999999998</v>
      </c>
      <c r="H37" s="81"/>
      <c r="I37" s="6">
        <v>2415.6869999999999</v>
      </c>
      <c r="J37" s="6">
        <v>0.46326400000000001</v>
      </c>
      <c r="K37" s="6"/>
      <c r="L37" s="6">
        <v>1251.5423600000001</v>
      </c>
      <c r="M37" s="10"/>
      <c r="N37" s="84">
        <f>SUM(C37:M37)</f>
        <v>6664.2003370000011</v>
      </c>
      <c r="O37" s="11">
        <f>-N37</f>
        <v>-6664.2003370000011</v>
      </c>
      <c r="P37" s="12">
        <f t="shared" si="4"/>
        <v>0</v>
      </c>
      <c r="Q37" s="6"/>
      <c r="R37" s="88">
        <f t="shared" si="2"/>
        <v>0</v>
      </c>
      <c r="S37" s="12">
        <f t="shared" si="0"/>
        <v>0</v>
      </c>
    </row>
    <row r="38" spans="2:19" ht="23.25" customHeight="1" x14ac:dyDescent="0.25">
      <c r="B38" s="108" t="s">
        <v>77</v>
      </c>
      <c r="C38" s="6">
        <v>4.3049999999999997</v>
      </c>
      <c r="D38" s="6">
        <v>21.14564</v>
      </c>
      <c r="E38" s="81"/>
      <c r="F38" s="81"/>
      <c r="G38" s="81"/>
      <c r="H38" s="81"/>
      <c r="I38" s="6">
        <v>18.662000000000003</v>
      </c>
      <c r="J38" s="109"/>
      <c r="K38" s="6"/>
      <c r="L38" s="6"/>
      <c r="M38" s="6"/>
      <c r="N38" s="84">
        <f t="shared" si="1"/>
        <v>44.112639999999999</v>
      </c>
      <c r="O38" s="6">
        <v>0</v>
      </c>
      <c r="P38" s="12">
        <f t="shared" si="4"/>
        <v>44.112639999999999</v>
      </c>
      <c r="Q38" s="6"/>
      <c r="R38" s="88">
        <f t="shared" si="2"/>
        <v>44.112639999999999</v>
      </c>
      <c r="S38" s="12">
        <f t="shared" si="0"/>
        <v>2.3064226707100281E-3</v>
      </c>
    </row>
    <row r="39" spans="2:19" ht="21" customHeight="1" x14ac:dyDescent="0.25">
      <c r="B39" s="108" t="s">
        <v>78</v>
      </c>
      <c r="C39" s="6">
        <v>0</v>
      </c>
      <c r="D39" s="6">
        <v>4.5199999999999997E-2</v>
      </c>
      <c r="E39" s="6"/>
      <c r="F39" s="6"/>
      <c r="G39" s="6">
        <v>0</v>
      </c>
      <c r="H39" s="6"/>
      <c r="I39" s="6"/>
      <c r="J39" s="6"/>
      <c r="K39" s="6"/>
      <c r="L39" s="6">
        <v>0</v>
      </c>
      <c r="M39" s="6"/>
      <c r="N39" s="84">
        <f t="shared" si="1"/>
        <v>4.5199999999999997E-2</v>
      </c>
      <c r="O39" s="11"/>
      <c r="P39" s="12">
        <f t="shared" si="4"/>
        <v>4.5199999999999997E-2</v>
      </c>
      <c r="Q39" s="6"/>
      <c r="R39" s="88">
        <f t="shared" si="2"/>
        <v>4.5199999999999997E-2</v>
      </c>
      <c r="S39" s="12">
        <f t="shared" si="0"/>
        <v>2.3632751228693921E-6</v>
      </c>
    </row>
    <row r="40" spans="2:19" ht="33" customHeight="1" x14ac:dyDescent="0.25">
      <c r="B40" s="110" t="s">
        <v>79</v>
      </c>
      <c r="C40" s="6">
        <v>1194.47</v>
      </c>
      <c r="D40" s="6">
        <v>134.88093199999997</v>
      </c>
      <c r="E40" s="6">
        <v>0</v>
      </c>
      <c r="F40" s="6">
        <v>0.47899999999999998</v>
      </c>
      <c r="G40" s="6">
        <v>4.9350000000000002E-3</v>
      </c>
      <c r="H40" s="6"/>
      <c r="I40" s="6">
        <v>35.077999999999989</v>
      </c>
      <c r="J40" s="6">
        <v>17.190146000000002</v>
      </c>
      <c r="K40" s="6"/>
      <c r="L40" s="6"/>
      <c r="M40" s="6"/>
      <c r="N40" s="84">
        <f t="shared" si="1"/>
        <v>1382.1030129999999</v>
      </c>
      <c r="O40" s="6"/>
      <c r="P40" s="12">
        <f t="shared" si="4"/>
        <v>1382.1030129999999</v>
      </c>
      <c r="Q40" s="6"/>
      <c r="R40" s="88">
        <f t="shared" si="2"/>
        <v>1382.1030129999999</v>
      </c>
      <c r="S40" s="12">
        <f t="shared" si="0"/>
        <v>7.2263045749241861E-2</v>
      </c>
    </row>
    <row r="41" spans="2:19" ht="24" customHeight="1" x14ac:dyDescent="0.3">
      <c r="B41" s="62" t="s">
        <v>80</v>
      </c>
      <c r="C41" s="6">
        <v>1699.454</v>
      </c>
      <c r="D41" s="6"/>
      <c r="E41" s="6"/>
      <c r="F41" s="6"/>
      <c r="G41" s="6"/>
      <c r="H41" s="6"/>
      <c r="I41" s="6">
        <v>0</v>
      </c>
      <c r="J41" s="6"/>
      <c r="K41" s="6"/>
      <c r="L41" s="6"/>
      <c r="M41" s="6">
        <v>23.399000000000001</v>
      </c>
      <c r="N41" s="84">
        <f>SUM(C41:M41)</f>
        <v>1722.8530000000001</v>
      </c>
      <c r="O41" s="6"/>
      <c r="P41" s="12">
        <f t="shared" si="4"/>
        <v>1722.8530000000001</v>
      </c>
      <c r="Q41" s="6">
        <f>-P41</f>
        <v>-1722.8530000000001</v>
      </c>
      <c r="R41" s="111">
        <f t="shared" si="2"/>
        <v>0</v>
      </c>
      <c r="S41" s="12">
        <f t="shared" si="0"/>
        <v>0</v>
      </c>
    </row>
    <row r="42" spans="2:19" ht="22.95" customHeight="1" x14ac:dyDescent="0.3">
      <c r="B42" s="112" t="s">
        <v>81</v>
      </c>
      <c r="C42" s="6">
        <v>-239.37200000000001</v>
      </c>
      <c r="D42" s="6">
        <v>9.7000000000000003E-2</v>
      </c>
      <c r="E42" s="6"/>
      <c r="F42" s="6"/>
      <c r="G42" s="6"/>
      <c r="H42" s="6"/>
      <c r="I42" s="6">
        <v>0</v>
      </c>
      <c r="J42" s="6"/>
      <c r="K42" s="6"/>
      <c r="L42" s="6"/>
      <c r="M42" s="6"/>
      <c r="N42" s="84">
        <f t="shared" si="1"/>
        <v>-239.27500000000001</v>
      </c>
      <c r="O42" s="6"/>
      <c r="P42" s="12">
        <f t="shared" si="4"/>
        <v>-239.27500000000001</v>
      </c>
      <c r="Q42" s="6"/>
      <c r="R42" s="111">
        <f t="shared" si="2"/>
        <v>-239.27500000000001</v>
      </c>
      <c r="S42" s="12">
        <f t="shared" si="0"/>
        <v>-1.2510456969570219E-2</v>
      </c>
    </row>
    <row r="43" spans="2:19" ht="26.4" customHeight="1" x14ac:dyDescent="0.3">
      <c r="B43" s="112" t="s">
        <v>82</v>
      </c>
      <c r="C43" s="6">
        <v>0</v>
      </c>
      <c r="D43" s="6">
        <v>8.6400000000000001E-3</v>
      </c>
      <c r="E43" s="6">
        <v>0</v>
      </c>
      <c r="F43" s="6">
        <v>0</v>
      </c>
      <c r="G43" s="6">
        <v>0</v>
      </c>
      <c r="H43" s="6"/>
      <c r="I43" s="6">
        <v>1.1180000000000021</v>
      </c>
      <c r="J43" s="6"/>
      <c r="K43" s="6"/>
      <c r="L43" s="6"/>
      <c r="M43" s="6"/>
      <c r="N43" s="84">
        <f t="shared" si="1"/>
        <v>1.1266400000000021</v>
      </c>
      <c r="O43" s="6"/>
      <c r="P43" s="12">
        <f>N43+O43</f>
        <v>1.1266400000000021</v>
      </c>
      <c r="Q43" s="6"/>
      <c r="R43" s="111">
        <f>P43+Q43</f>
        <v>1.1266400000000021</v>
      </c>
      <c r="S43" s="12">
        <f t="shared" si="0"/>
        <v>5.8906200982955249E-5</v>
      </c>
    </row>
    <row r="44" spans="2:19" ht="51.6" customHeight="1" x14ac:dyDescent="0.3">
      <c r="B44" s="112" t="s">
        <v>83</v>
      </c>
      <c r="C44" s="6">
        <v>114.8720000000003</v>
      </c>
      <c r="D44" s="6">
        <v>10.153813000000003</v>
      </c>
      <c r="E44" s="6">
        <v>0</v>
      </c>
      <c r="F44" s="6"/>
      <c r="G44" s="6">
        <v>0</v>
      </c>
      <c r="H44" s="6"/>
      <c r="I44" s="6">
        <v>0.2219999999999942</v>
      </c>
      <c r="J44" s="6">
        <v>8.8304000000000009</v>
      </c>
      <c r="K44" s="6"/>
      <c r="L44" s="6"/>
      <c r="M44" s="6"/>
      <c r="N44" s="84">
        <f t="shared" si="1"/>
        <v>134.07821300000029</v>
      </c>
      <c r="O44" s="6"/>
      <c r="P44" s="12">
        <f>N44+O44</f>
        <v>134.07821300000029</v>
      </c>
      <c r="Q44" s="6"/>
      <c r="R44" s="111">
        <f>P44+Q44</f>
        <v>134.07821300000029</v>
      </c>
      <c r="S44" s="12">
        <f>R44/$R$11*100</f>
        <v>7.0102589668514211E-3</v>
      </c>
    </row>
    <row r="45" spans="2:19" ht="36" customHeight="1" x14ac:dyDescent="0.25">
      <c r="B45" s="113" t="s">
        <v>84</v>
      </c>
      <c r="C45" s="6">
        <v>180.79899999999998</v>
      </c>
      <c r="D45" s="6"/>
      <c r="E45" s="6">
        <v>0</v>
      </c>
      <c r="F45" s="6">
        <v>1.5799999999999983</v>
      </c>
      <c r="G45" s="6">
        <v>0</v>
      </c>
      <c r="H45" s="45"/>
      <c r="I45" s="6">
        <v>0</v>
      </c>
      <c r="J45" s="6"/>
      <c r="K45" s="114"/>
      <c r="L45" s="114"/>
      <c r="M45" s="114"/>
      <c r="N45" s="84">
        <f>SUM(C45:M45)</f>
        <v>182.37899999999996</v>
      </c>
      <c r="O45" s="6"/>
      <c r="P45" s="12">
        <f>N45+O45</f>
        <v>182.37899999999996</v>
      </c>
      <c r="Q45" s="6"/>
      <c r="R45" s="111">
        <f>P45+Q45</f>
        <v>182.37899999999996</v>
      </c>
      <c r="S45" s="12">
        <f>R45/$R$11*100</f>
        <v>9.5356582662344432E-3</v>
      </c>
    </row>
    <row r="46" spans="2:19" ht="36" customHeight="1" x14ac:dyDescent="0.25">
      <c r="B46" s="113"/>
      <c r="C46" s="6"/>
      <c r="D46" s="6"/>
      <c r="E46" s="6"/>
      <c r="F46" s="6"/>
      <c r="G46" s="6"/>
      <c r="H46" s="45"/>
      <c r="I46" s="6"/>
      <c r="J46" s="6"/>
      <c r="K46" s="114"/>
      <c r="L46" s="114"/>
      <c r="M46" s="114"/>
      <c r="N46" s="84"/>
      <c r="O46" s="6"/>
      <c r="P46" s="12"/>
      <c r="Q46" s="6"/>
      <c r="R46" s="111"/>
      <c r="S46" s="12"/>
    </row>
    <row r="47" spans="2:19" s="87" customFormat="1" ht="30.75" customHeight="1" x14ac:dyDescent="0.3">
      <c r="B47" s="7" t="s">
        <v>85</v>
      </c>
      <c r="C47" s="8">
        <f>C48+C62+C65+C68</f>
        <v>29218.199000000001</v>
      </c>
      <c r="D47" s="8">
        <f t="shared" ref="D47:M47" si="7">D48+D62+D65+D68+D69</f>
        <v>9735.3796020000009</v>
      </c>
      <c r="E47" s="8">
        <f t="shared" si="7"/>
        <v>15163.456118460001</v>
      </c>
      <c r="F47" s="8">
        <f t="shared" si="7"/>
        <v>167.98699999999999</v>
      </c>
      <c r="G47" s="8">
        <f t="shared" si="7"/>
        <v>7715.0832910000008</v>
      </c>
      <c r="H47" s="8">
        <f t="shared" si="7"/>
        <v>0</v>
      </c>
      <c r="I47" s="8">
        <f t="shared" si="7"/>
        <v>3489.2510000000002</v>
      </c>
      <c r="J47" s="8">
        <f t="shared" si="7"/>
        <v>26.255918000000001</v>
      </c>
      <c r="K47" s="8">
        <f t="shared" si="7"/>
        <v>139.06931299999999</v>
      </c>
      <c r="L47" s="88">
        <f t="shared" si="7"/>
        <v>1373.3965499999999</v>
      </c>
      <c r="M47" s="88">
        <f t="shared" si="7"/>
        <v>576.67600000000004</v>
      </c>
      <c r="N47" s="88">
        <f>SUM(C47:M47)</f>
        <v>67604.753792460033</v>
      </c>
      <c r="O47" s="8">
        <f>O48+O62+O65+O68+O69</f>
        <v>-9082.6354073300026</v>
      </c>
      <c r="P47" s="88">
        <f>N47+O47</f>
        <v>58522.11838513003</v>
      </c>
      <c r="Q47" s="8">
        <f>Q48+Q62+Q65+Q68</f>
        <v>-764.5968499999999</v>
      </c>
      <c r="R47" s="89">
        <f t="shared" ref="R47:R68" si="8">P47+Q47</f>
        <v>57757.521535130028</v>
      </c>
      <c r="S47" s="88">
        <f>R47/$R$11*100</f>
        <v>3.0198432257204866</v>
      </c>
    </row>
    <row r="48" spans="2:19" ht="20.100000000000001" customHeight="1" x14ac:dyDescent="0.3">
      <c r="B48" s="115" t="s">
        <v>86</v>
      </c>
      <c r="C48" s="8">
        <f>SUM(C49:C61)</f>
        <v>28208.97</v>
      </c>
      <c r="D48" s="8">
        <f>SUM(D49:D61)</f>
        <v>8268.0647520000002</v>
      </c>
      <c r="E48" s="8">
        <f t="shared" ref="E48:K48" si="9">SUM(E49:E61)</f>
        <v>15165.512118460001</v>
      </c>
      <c r="F48" s="8">
        <f>SUM(F49:F61)</f>
        <v>168.56800000000001</v>
      </c>
      <c r="G48" s="8">
        <f>SUM(G49:G61)</f>
        <v>7718.7622910000009</v>
      </c>
      <c r="H48" s="8">
        <f t="shared" si="9"/>
        <v>0</v>
      </c>
      <c r="I48" s="8">
        <f>SUM(I49:I61)</f>
        <v>3440.4870000000001</v>
      </c>
      <c r="J48" s="8">
        <f t="shared" si="9"/>
        <v>26.255918000000001</v>
      </c>
      <c r="K48" s="8">
        <f t="shared" si="9"/>
        <v>139.06931299999999</v>
      </c>
      <c r="L48" s="8">
        <f>SUM(L49:L61)</f>
        <v>1179.9367499999998</v>
      </c>
      <c r="M48" s="8">
        <f>SUM(M49:M61)</f>
        <v>15.321999999999999</v>
      </c>
      <c r="N48" s="88">
        <f>SUM(C48:M48)</f>
        <v>64330.948142460002</v>
      </c>
      <c r="O48" s="8">
        <f>SUM(O49:O61)</f>
        <v>-9070.471407330002</v>
      </c>
      <c r="P48" s="12">
        <f t="shared" ref="P48:P68" si="10">N48+O48</f>
        <v>55260.476735129996</v>
      </c>
      <c r="Q48" s="8">
        <f>SUM(Q49:Q61)</f>
        <v>0</v>
      </c>
      <c r="R48" s="111">
        <f>P48+Q48</f>
        <v>55260.476735129996</v>
      </c>
      <c r="S48" s="12">
        <f>R48/$R$11*100</f>
        <v>2.8892856182751228</v>
      </c>
    </row>
    <row r="49" spans="1:19" ht="23.25" customHeight="1" x14ac:dyDescent="0.25">
      <c r="A49" s="116"/>
      <c r="B49" s="117" t="s">
        <v>87</v>
      </c>
      <c r="C49" s="13">
        <v>7546.0370000000003</v>
      </c>
      <c r="D49" s="13">
        <v>3991.11</v>
      </c>
      <c r="E49" s="91">
        <v>45.966999999999999</v>
      </c>
      <c r="F49" s="91">
        <v>21.552</v>
      </c>
      <c r="G49" s="91">
        <v>43.402000000000001</v>
      </c>
      <c r="H49" s="91"/>
      <c r="I49" s="93">
        <v>2277.5149999999999</v>
      </c>
      <c r="J49" s="13"/>
      <c r="K49" s="93"/>
      <c r="L49" s="13">
        <v>84.72336</v>
      </c>
      <c r="M49" s="13">
        <v>0.60099999999999998</v>
      </c>
      <c r="N49" s="88">
        <f>SUM(C49:M49)</f>
        <v>14010.907360000001</v>
      </c>
      <c r="O49" s="10"/>
      <c r="P49" s="12">
        <f t="shared" si="10"/>
        <v>14010.907360000001</v>
      </c>
      <c r="Q49" s="10"/>
      <c r="R49" s="111">
        <f t="shared" si="8"/>
        <v>14010.907360000001</v>
      </c>
      <c r="S49" s="12">
        <f>R49/$R$11*100</f>
        <v>0.73255815957335568</v>
      </c>
    </row>
    <row r="50" spans="1:19" ht="19.95" customHeight="1" x14ac:dyDescent="0.25">
      <c r="A50" s="116"/>
      <c r="B50" s="117" t="s">
        <v>88</v>
      </c>
      <c r="C50" s="13">
        <v>844.77099999999996</v>
      </c>
      <c r="D50" s="13">
        <v>2161.476048</v>
      </c>
      <c r="E50" s="91">
        <v>70.802999999999997</v>
      </c>
      <c r="F50" s="91">
        <v>3.0289999999999999</v>
      </c>
      <c r="G50" s="118">
        <v>5931.2560000000003</v>
      </c>
      <c r="H50" s="91">
        <v>0</v>
      </c>
      <c r="I50" s="93">
        <v>692.30799999999999</v>
      </c>
      <c r="J50" s="93"/>
      <c r="K50" s="93">
        <v>2.25806</v>
      </c>
      <c r="L50" s="93">
        <v>114.797</v>
      </c>
      <c r="M50" s="93">
        <v>14.721</v>
      </c>
      <c r="N50" s="88">
        <f>SUM(C50:M50)</f>
        <v>9835.4191080000019</v>
      </c>
      <c r="O50" s="11">
        <v>-2453.3053820000005</v>
      </c>
      <c r="P50" s="12">
        <f t="shared" si="10"/>
        <v>7382.1137260000014</v>
      </c>
      <c r="Q50" s="10"/>
      <c r="R50" s="111">
        <f t="shared" si="8"/>
        <v>7382.1137260000014</v>
      </c>
      <c r="S50" s="12">
        <f>R50/$R$11*100</f>
        <v>0.38597269298337344</v>
      </c>
    </row>
    <row r="51" spans="1:19" ht="16.95" customHeight="1" x14ac:dyDescent="0.25">
      <c r="A51" s="116"/>
      <c r="B51" s="117" t="s">
        <v>89</v>
      </c>
      <c r="C51" s="13">
        <v>3607.424</v>
      </c>
      <c r="D51" s="13">
        <v>107.901</v>
      </c>
      <c r="E51" s="91">
        <v>1.4643474599999999</v>
      </c>
      <c r="F51" s="91">
        <v>7.8E-2</v>
      </c>
      <c r="G51" s="91"/>
      <c r="H51" s="91">
        <v>0</v>
      </c>
      <c r="I51" s="93">
        <v>0</v>
      </c>
      <c r="J51" s="93">
        <v>0</v>
      </c>
      <c r="K51" s="13">
        <v>136.81125299999999</v>
      </c>
      <c r="L51" s="93">
        <v>0</v>
      </c>
      <c r="M51" s="93"/>
      <c r="N51" s="88">
        <f t="shared" ref="N51:N69" si="11">SUM(C51:M51)</f>
        <v>3853.6786004599999</v>
      </c>
      <c r="O51" s="11">
        <v>-11.955885330000001</v>
      </c>
      <c r="P51" s="12">
        <f t="shared" si="10"/>
        <v>3841.7227151299999</v>
      </c>
      <c r="Q51" s="10"/>
      <c r="R51" s="111">
        <f>P51+Q51</f>
        <v>3841.7227151299999</v>
      </c>
      <c r="S51" s="12">
        <f t="shared" ref="S51:S68" si="12">R51/$R$11*100</f>
        <v>0.200863887646659</v>
      </c>
    </row>
    <row r="52" spans="1:19" ht="18.600000000000001" customHeight="1" x14ac:dyDescent="0.25">
      <c r="A52" s="116"/>
      <c r="B52" s="117" t="s">
        <v>90</v>
      </c>
      <c r="C52" s="13">
        <v>371.78699999999998</v>
      </c>
      <c r="D52" s="13">
        <v>421.60700000000003</v>
      </c>
      <c r="E52" s="91"/>
      <c r="F52" s="91">
        <v>1.2410000000000001</v>
      </c>
      <c r="G52" s="91"/>
      <c r="H52" s="91"/>
      <c r="I52" s="93">
        <v>0.73199999999999998</v>
      </c>
      <c r="J52" s="13"/>
      <c r="K52" s="119"/>
      <c r="L52" s="13"/>
      <c r="M52" s="13"/>
      <c r="N52" s="88">
        <f t="shared" si="11"/>
        <v>795.36699999999996</v>
      </c>
      <c r="O52" s="10"/>
      <c r="P52" s="12">
        <f t="shared" si="10"/>
        <v>795.36699999999996</v>
      </c>
      <c r="Q52" s="10"/>
      <c r="R52" s="111">
        <f t="shared" si="8"/>
        <v>795.36699999999996</v>
      </c>
      <c r="S52" s="12">
        <f t="shared" si="12"/>
        <v>4.158564258078009E-2</v>
      </c>
    </row>
    <row r="53" spans="1:19" ht="24" customHeight="1" x14ac:dyDescent="0.25">
      <c r="A53" s="116"/>
      <c r="B53" s="117" t="s">
        <v>91</v>
      </c>
      <c r="C53" s="13">
        <v>3373.538</v>
      </c>
      <c r="D53" s="93">
        <v>17.370000000000061</v>
      </c>
      <c r="E53" s="120">
        <v>0</v>
      </c>
      <c r="F53" s="120">
        <v>15.422000000000001</v>
      </c>
      <c r="G53" s="120">
        <v>1416.6536229999999</v>
      </c>
      <c r="H53" s="120">
        <v>0</v>
      </c>
      <c r="I53" s="13">
        <v>15.534000000000001</v>
      </c>
      <c r="J53" s="13"/>
      <c r="K53" s="8"/>
      <c r="L53" s="93"/>
      <c r="M53" s="93"/>
      <c r="N53" s="88">
        <f t="shared" si="11"/>
        <v>4838.5176229999997</v>
      </c>
      <c r="O53" s="11">
        <v>-4628.2422960000004</v>
      </c>
      <c r="P53" s="12">
        <f>N53+O53</f>
        <v>210.27532699999938</v>
      </c>
      <c r="Q53" s="10"/>
      <c r="R53" s="111">
        <f t="shared" si="8"/>
        <v>210.27532699999938</v>
      </c>
      <c r="S53" s="12">
        <f t="shared" si="12"/>
        <v>1.0994213479033742E-2</v>
      </c>
    </row>
    <row r="54" spans="1:19" ht="18" customHeight="1" x14ac:dyDescent="0.25">
      <c r="A54" s="116"/>
      <c r="B54" s="117" t="s">
        <v>92</v>
      </c>
      <c r="C54" s="13">
        <v>1598.8779999999999</v>
      </c>
      <c r="D54" s="93">
        <v>66.311941999999988</v>
      </c>
      <c r="E54" s="91"/>
      <c r="F54" s="91">
        <v>0</v>
      </c>
      <c r="G54" s="91"/>
      <c r="H54" s="91"/>
      <c r="I54" s="93">
        <v>13.364000000000001</v>
      </c>
      <c r="J54" s="93"/>
      <c r="K54" s="93"/>
      <c r="L54" s="93"/>
      <c r="M54" s="93"/>
      <c r="N54" s="88">
        <f t="shared" si="11"/>
        <v>1678.553942</v>
      </c>
      <c r="O54" s="11">
        <v>-90.794195000000002</v>
      </c>
      <c r="P54" s="12">
        <f>N54+O54</f>
        <v>1587.7597470000001</v>
      </c>
      <c r="Q54" s="10"/>
      <c r="R54" s="111">
        <f t="shared" si="8"/>
        <v>1587.7597470000001</v>
      </c>
      <c r="S54" s="12">
        <f>R54/$R$11*100</f>
        <v>8.3015776795984528E-2</v>
      </c>
    </row>
    <row r="55" spans="1:19" ht="38.25" customHeight="1" x14ac:dyDescent="0.25">
      <c r="A55" s="116"/>
      <c r="B55" s="121" t="s">
        <v>93</v>
      </c>
      <c r="C55" s="13">
        <v>1708.126</v>
      </c>
      <c r="D55" s="93">
        <v>209.47125000000003</v>
      </c>
      <c r="E55" s="93"/>
      <c r="F55" s="93">
        <v>0.6</v>
      </c>
      <c r="G55" s="93">
        <v>7.4050000000000001E-3</v>
      </c>
      <c r="H55" s="91"/>
      <c r="I55" s="93">
        <v>113.36999999999999</v>
      </c>
      <c r="J55" s="93">
        <v>17.190146000000002</v>
      </c>
      <c r="K55" s="93"/>
      <c r="L55" s="93"/>
      <c r="M55" s="93"/>
      <c r="N55" s="88">
        <f t="shared" si="11"/>
        <v>2048.7648009999998</v>
      </c>
      <c r="O55" s="11">
        <v>-293.59992600000004</v>
      </c>
      <c r="P55" s="12">
        <f t="shared" si="10"/>
        <v>1755.1648749999997</v>
      </c>
      <c r="Q55" s="80"/>
      <c r="R55" s="12">
        <f t="shared" si="8"/>
        <v>1755.1648749999997</v>
      </c>
      <c r="S55" s="12">
        <f t="shared" si="12"/>
        <v>9.1768528442957215E-2</v>
      </c>
    </row>
    <row r="56" spans="1:19" ht="21" customHeight="1" x14ac:dyDescent="0.25">
      <c r="A56" s="116"/>
      <c r="B56" s="117" t="s">
        <v>94</v>
      </c>
      <c r="C56" s="13">
        <v>6146.951</v>
      </c>
      <c r="D56" s="93">
        <v>665.173</v>
      </c>
      <c r="E56" s="91">
        <v>15047.047771000001</v>
      </c>
      <c r="F56" s="91">
        <v>112.43600000000001</v>
      </c>
      <c r="G56" s="91">
        <v>326.76026300000001</v>
      </c>
      <c r="H56" s="91"/>
      <c r="I56" s="93">
        <v>4.0990000000000002</v>
      </c>
      <c r="J56" s="93"/>
      <c r="K56" s="93"/>
      <c r="L56" s="93"/>
      <c r="M56" s="93"/>
      <c r="N56" s="88">
        <f t="shared" si="11"/>
        <v>22302.467034000001</v>
      </c>
      <c r="O56" s="10"/>
      <c r="P56" s="12">
        <f t="shared" si="10"/>
        <v>22302.467034000001</v>
      </c>
      <c r="Q56" s="10"/>
      <c r="R56" s="111">
        <f t="shared" si="8"/>
        <v>22302.467034000001</v>
      </c>
      <c r="S56" s="12">
        <f>R56/$R$11*100</f>
        <v>1.166081095576702</v>
      </c>
    </row>
    <row r="57" spans="1:19" ht="52.2" customHeight="1" x14ac:dyDescent="0.25">
      <c r="A57" s="116"/>
      <c r="B57" s="121" t="s">
        <v>95</v>
      </c>
      <c r="C57" s="13">
        <v>301.173</v>
      </c>
      <c r="D57" s="93">
        <v>37.236712000000004</v>
      </c>
      <c r="E57" s="91">
        <v>0</v>
      </c>
      <c r="F57" s="91">
        <v>0</v>
      </c>
      <c r="G57" s="91">
        <v>0</v>
      </c>
      <c r="H57" s="91"/>
      <c r="I57" s="93">
        <v>0.93800000000000061</v>
      </c>
      <c r="J57" s="93">
        <v>9.0657720000000008</v>
      </c>
      <c r="K57" s="93"/>
      <c r="L57" s="93"/>
      <c r="M57" s="93"/>
      <c r="N57" s="88">
        <f t="shared" si="11"/>
        <v>348.41348399999998</v>
      </c>
      <c r="O57" s="85">
        <v>-33.801332999999993</v>
      </c>
      <c r="P57" s="12">
        <f t="shared" si="10"/>
        <v>314.61215099999998</v>
      </c>
      <c r="Q57" s="10"/>
      <c r="R57" s="111">
        <f t="shared" si="8"/>
        <v>314.61215099999998</v>
      </c>
      <c r="S57" s="12">
        <f>R57/$R$11*100</f>
        <v>1.6449448447140018E-2</v>
      </c>
    </row>
    <row r="58" spans="1:19" ht="20.399999999999999" customHeight="1" x14ac:dyDescent="0.25">
      <c r="A58" s="116"/>
      <c r="B58" s="117" t="s">
        <v>96</v>
      </c>
      <c r="C58" s="13">
        <v>1090.049</v>
      </c>
      <c r="D58" s="93">
        <v>87.478999999999999</v>
      </c>
      <c r="E58" s="91">
        <v>0.23</v>
      </c>
      <c r="F58" s="91">
        <v>12.329000000000001</v>
      </c>
      <c r="G58" s="91">
        <v>0.68300000000000005</v>
      </c>
      <c r="H58" s="91"/>
      <c r="I58" s="93">
        <v>216.72</v>
      </c>
      <c r="J58" s="93">
        <v>0</v>
      </c>
      <c r="K58" s="93"/>
      <c r="L58" s="93">
        <v>0</v>
      </c>
      <c r="M58" s="93"/>
      <c r="N58" s="88">
        <f>SUM(C58:M58)</f>
        <v>1407.49</v>
      </c>
      <c r="O58" s="11">
        <v>-105.43</v>
      </c>
      <c r="P58" s="12">
        <f t="shared" si="10"/>
        <v>1302.06</v>
      </c>
      <c r="Q58" s="10"/>
      <c r="R58" s="111">
        <f t="shared" si="8"/>
        <v>1302.06</v>
      </c>
      <c r="S58" s="12">
        <f t="shared" si="12"/>
        <v>6.8078008992993821E-2</v>
      </c>
    </row>
    <row r="59" spans="1:19" ht="52.95" customHeight="1" x14ac:dyDescent="0.25">
      <c r="A59" s="116"/>
      <c r="B59" s="121" t="s">
        <v>97</v>
      </c>
      <c r="C59" s="13">
        <v>287.13400000000001</v>
      </c>
      <c r="D59" s="93">
        <v>214.75479999999999</v>
      </c>
      <c r="E59" s="91"/>
      <c r="F59" s="91">
        <v>1.881</v>
      </c>
      <c r="G59" s="91"/>
      <c r="H59" s="91"/>
      <c r="I59" s="93">
        <v>83.991</v>
      </c>
      <c r="J59" s="93"/>
      <c r="K59" s="93"/>
      <c r="L59" s="93"/>
      <c r="M59" s="93"/>
      <c r="N59" s="88">
        <f>SUM(C59:M59)</f>
        <v>587.76080000000002</v>
      </c>
      <c r="O59" s="11">
        <v>-171.86500000000001</v>
      </c>
      <c r="P59" s="12">
        <f>N59+O59</f>
        <v>415.89580000000001</v>
      </c>
      <c r="Q59" s="10"/>
      <c r="R59" s="111">
        <f t="shared" si="8"/>
        <v>415.89580000000001</v>
      </c>
      <c r="S59" s="12">
        <f>R59/$R$11*100</f>
        <v>2.1745048624908503E-2</v>
      </c>
    </row>
    <row r="60" spans="1:19" ht="37.200000000000003" customHeight="1" x14ac:dyDescent="0.25">
      <c r="A60" s="116"/>
      <c r="B60" s="121" t="s">
        <v>98</v>
      </c>
      <c r="C60" s="13">
        <v>1303.01</v>
      </c>
      <c r="D60" s="93">
        <v>288.17400000000004</v>
      </c>
      <c r="E60" s="91"/>
      <c r="F60" s="91"/>
      <c r="G60" s="91"/>
      <c r="H60" s="91"/>
      <c r="I60" s="93">
        <v>20.835000000000001</v>
      </c>
      <c r="J60" s="93"/>
      <c r="K60" s="93"/>
      <c r="L60" s="93">
        <v>980.41638999999998</v>
      </c>
      <c r="M60" s="93"/>
      <c r="N60" s="88">
        <f>SUM(C60:M60)</f>
        <v>2592.4353900000001</v>
      </c>
      <c r="O60" s="11">
        <v>-1280.6083899999999</v>
      </c>
      <c r="P60" s="12">
        <f t="shared" si="10"/>
        <v>1311.8270000000002</v>
      </c>
      <c r="Q60" s="10"/>
      <c r="R60" s="111">
        <f>P60+Q60</f>
        <v>1311.8270000000002</v>
      </c>
      <c r="S60" s="12">
        <f>R60/$R$11*100</f>
        <v>6.858867510195546E-2</v>
      </c>
    </row>
    <row r="61" spans="1:19" s="10" customFormat="1" ht="39" customHeight="1" x14ac:dyDescent="0.25">
      <c r="A61" s="122"/>
      <c r="B61" s="123" t="s">
        <v>99</v>
      </c>
      <c r="C61" s="13">
        <v>30.091999999999999</v>
      </c>
      <c r="D61" s="93">
        <v>0</v>
      </c>
      <c r="E61" s="91"/>
      <c r="F61" s="91"/>
      <c r="G61" s="91"/>
      <c r="H61" s="91"/>
      <c r="I61" s="93">
        <v>1.081</v>
      </c>
      <c r="J61" s="12">
        <v>0</v>
      </c>
      <c r="K61" s="12"/>
      <c r="L61" s="93"/>
      <c r="M61" s="93"/>
      <c r="N61" s="88">
        <f t="shared" si="11"/>
        <v>31.172999999999998</v>
      </c>
      <c r="O61" s="11">
        <v>-0.86899999999999999</v>
      </c>
      <c r="P61" s="12">
        <f t="shared" si="10"/>
        <v>30.303999999999998</v>
      </c>
      <c r="R61" s="111">
        <f t="shared" si="8"/>
        <v>30.303999999999998</v>
      </c>
      <c r="S61" s="12">
        <f t="shared" si="12"/>
        <v>1.5844400292795147E-3</v>
      </c>
    </row>
    <row r="62" spans="1:19" ht="20.100000000000001" customHeight="1" x14ac:dyDescent="0.3">
      <c r="A62" s="116"/>
      <c r="B62" s="115" t="s">
        <v>100</v>
      </c>
      <c r="C62" s="12">
        <f>SUM(C63:C64)</f>
        <v>1104.364</v>
      </c>
      <c r="D62" s="12">
        <f>D63+D64</f>
        <v>1338.9569999999999</v>
      </c>
      <c r="E62" s="92">
        <f t="shared" ref="E62:M62" si="13">E63+E64</f>
        <v>0</v>
      </c>
      <c r="F62" s="92">
        <f t="shared" si="13"/>
        <v>0.23699999999999999</v>
      </c>
      <c r="G62" s="92">
        <f t="shared" si="13"/>
        <v>0.13800000000000001</v>
      </c>
      <c r="H62" s="92">
        <f t="shared" si="13"/>
        <v>0</v>
      </c>
      <c r="I62" s="12">
        <f>I63+I64</f>
        <v>54.512</v>
      </c>
      <c r="J62" s="12">
        <f t="shared" si="13"/>
        <v>0</v>
      </c>
      <c r="K62" s="93">
        <f t="shared" si="13"/>
        <v>0</v>
      </c>
      <c r="L62" s="12">
        <f t="shared" si="13"/>
        <v>193.45980000000006</v>
      </c>
      <c r="M62" s="12">
        <f t="shared" si="13"/>
        <v>0</v>
      </c>
      <c r="N62" s="88">
        <f t="shared" si="11"/>
        <v>2691.6678000000002</v>
      </c>
      <c r="O62" s="12">
        <f>O63+O64</f>
        <v>-12.164</v>
      </c>
      <c r="P62" s="12">
        <f t="shared" si="10"/>
        <v>2679.5038</v>
      </c>
      <c r="Q62" s="85">
        <f>Q63+Q64</f>
        <v>0</v>
      </c>
      <c r="R62" s="111">
        <f>P62+Q62</f>
        <v>2679.5038</v>
      </c>
      <c r="S62" s="12">
        <f>R62/$R$11*100</f>
        <v>0.14009744849942488</v>
      </c>
    </row>
    <row r="63" spans="1:19" ht="20.100000000000001" customHeight="1" x14ac:dyDescent="0.25">
      <c r="A63" s="116"/>
      <c r="B63" s="124" t="s">
        <v>101</v>
      </c>
      <c r="C63" s="93">
        <v>1104.364</v>
      </c>
      <c r="D63" s="13">
        <v>1334.9209999999998</v>
      </c>
      <c r="E63" s="91"/>
      <c r="F63" s="91">
        <v>0.23699999999999999</v>
      </c>
      <c r="G63" s="91">
        <v>0.13800000000000001</v>
      </c>
      <c r="H63" s="91"/>
      <c r="I63" s="93">
        <v>54.512</v>
      </c>
      <c r="J63" s="93"/>
      <c r="K63" s="12">
        <v>0</v>
      </c>
      <c r="L63" s="13">
        <v>193.45980000000006</v>
      </c>
      <c r="M63" s="13"/>
      <c r="N63" s="88">
        <f t="shared" si="11"/>
        <v>2687.6318000000001</v>
      </c>
      <c r="O63" s="12">
        <v>-12.164</v>
      </c>
      <c r="P63" s="12">
        <f t="shared" si="10"/>
        <v>2675.4677999999999</v>
      </c>
      <c r="Q63" s="10"/>
      <c r="R63" s="111">
        <f t="shared" si="8"/>
        <v>2675.4677999999999</v>
      </c>
      <c r="S63" s="12">
        <f>R63/$R$11*100</f>
        <v>0.13988642685349784</v>
      </c>
    </row>
    <row r="64" spans="1:19" ht="19.5" customHeight="1" x14ac:dyDescent="0.25">
      <c r="A64" s="116"/>
      <c r="B64" s="124" t="s">
        <v>102</v>
      </c>
      <c r="C64" s="13">
        <v>0</v>
      </c>
      <c r="D64" s="13">
        <v>4.0359999999999996</v>
      </c>
      <c r="E64" s="120"/>
      <c r="F64" s="120">
        <v>0</v>
      </c>
      <c r="G64" s="120"/>
      <c r="H64" s="120"/>
      <c r="I64" s="93">
        <v>0</v>
      </c>
      <c r="J64" s="12"/>
      <c r="K64" s="12"/>
      <c r="L64" s="13"/>
      <c r="M64" s="13"/>
      <c r="N64" s="88">
        <f t="shared" si="11"/>
        <v>4.0359999999999996</v>
      </c>
      <c r="O64" s="85"/>
      <c r="P64" s="12">
        <f t="shared" si="10"/>
        <v>4.0359999999999996</v>
      </c>
      <c r="Q64" s="10"/>
      <c r="R64" s="111">
        <f t="shared" si="8"/>
        <v>4.0359999999999996</v>
      </c>
      <c r="S64" s="12">
        <f t="shared" si="12"/>
        <v>2.1102164592701035E-4</v>
      </c>
    </row>
    <row r="65" spans="1:19" ht="23.25" customHeight="1" x14ac:dyDescent="0.3">
      <c r="A65" s="116"/>
      <c r="B65" s="115" t="s">
        <v>80</v>
      </c>
      <c r="C65" s="111">
        <f>C66+C67</f>
        <v>32.725000000000001</v>
      </c>
      <c r="D65" s="111">
        <f>D66+D67</f>
        <v>170.51785000000001</v>
      </c>
      <c r="E65" s="111">
        <f>E66+E67</f>
        <v>0</v>
      </c>
      <c r="F65" s="111">
        <f>F66+F67</f>
        <v>0</v>
      </c>
      <c r="G65" s="111">
        <f>G66+G67</f>
        <v>0</v>
      </c>
      <c r="H65" s="120"/>
      <c r="I65" s="111">
        <f>I66+I67</f>
        <v>0</v>
      </c>
      <c r="J65" s="12"/>
      <c r="K65" s="12">
        <f>K66+K67</f>
        <v>0</v>
      </c>
      <c r="L65" s="111">
        <f>L66+L67</f>
        <v>0</v>
      </c>
      <c r="M65" s="111">
        <f>M66+M67</f>
        <v>561.35400000000004</v>
      </c>
      <c r="N65" s="88">
        <f t="shared" si="11"/>
        <v>764.59685000000002</v>
      </c>
      <c r="O65" s="111">
        <f>O66+O67</f>
        <v>0</v>
      </c>
      <c r="P65" s="12">
        <f t="shared" si="10"/>
        <v>764.59685000000002</v>
      </c>
      <c r="Q65" s="111">
        <f>Q66+Q67</f>
        <v>-764.5968499999999</v>
      </c>
      <c r="R65" s="111">
        <f t="shared" si="8"/>
        <v>0</v>
      </c>
      <c r="S65" s="12">
        <f t="shared" si="12"/>
        <v>0</v>
      </c>
    </row>
    <row r="66" spans="1:19" ht="15.6" x14ac:dyDescent="0.25">
      <c r="A66" s="116"/>
      <c r="B66" s="125" t="s">
        <v>103</v>
      </c>
      <c r="C66" s="13">
        <v>0</v>
      </c>
      <c r="D66" s="13">
        <v>0</v>
      </c>
      <c r="E66" s="120">
        <v>0</v>
      </c>
      <c r="F66" s="120">
        <v>0</v>
      </c>
      <c r="G66" s="120"/>
      <c r="H66" s="120">
        <v>0</v>
      </c>
      <c r="I66" s="13"/>
      <c r="J66" s="12"/>
      <c r="K66" s="12"/>
      <c r="L66" s="13"/>
      <c r="M66" s="13">
        <v>141.44999999999999</v>
      </c>
      <c r="N66" s="88">
        <f t="shared" si="11"/>
        <v>141.44999999999999</v>
      </c>
      <c r="O66" s="10"/>
      <c r="P66" s="12">
        <f t="shared" si="10"/>
        <v>141.44999999999999</v>
      </c>
      <c r="Q66" s="10">
        <f>-P66</f>
        <v>-141.44999999999999</v>
      </c>
      <c r="R66" s="111"/>
      <c r="S66" s="12">
        <f t="shared" si="12"/>
        <v>0</v>
      </c>
    </row>
    <row r="67" spans="1:19" ht="19.5" customHeight="1" x14ac:dyDescent="0.25">
      <c r="A67" s="116"/>
      <c r="B67" s="125" t="s">
        <v>104</v>
      </c>
      <c r="C67" s="13">
        <v>32.725000000000001</v>
      </c>
      <c r="D67" s="13">
        <v>170.51785000000001</v>
      </c>
      <c r="E67" s="120">
        <v>0</v>
      </c>
      <c r="F67" s="120">
        <v>0</v>
      </c>
      <c r="G67" s="120"/>
      <c r="H67" s="120">
        <v>0</v>
      </c>
      <c r="I67" s="13">
        <v>0</v>
      </c>
      <c r="J67" s="12"/>
      <c r="K67" s="12"/>
      <c r="L67" s="13">
        <v>0</v>
      </c>
      <c r="M67" s="13">
        <v>419.904</v>
      </c>
      <c r="N67" s="88">
        <f t="shared" si="11"/>
        <v>623.14684999999997</v>
      </c>
      <c r="O67" s="11">
        <v>0</v>
      </c>
      <c r="P67" s="12">
        <f t="shared" si="10"/>
        <v>623.14684999999997</v>
      </c>
      <c r="Q67" s="10">
        <f>-P67</f>
        <v>-623.14684999999997</v>
      </c>
      <c r="R67" s="111">
        <f t="shared" si="8"/>
        <v>0</v>
      </c>
      <c r="S67" s="12">
        <f t="shared" si="12"/>
        <v>0</v>
      </c>
    </row>
    <row r="68" spans="1:19" ht="34.5" customHeight="1" x14ac:dyDescent="0.3">
      <c r="A68" s="116"/>
      <c r="B68" s="126" t="s">
        <v>105</v>
      </c>
      <c r="C68" s="13">
        <v>-127.86</v>
      </c>
      <c r="D68" s="13">
        <v>-42.160000000000004</v>
      </c>
      <c r="E68" s="120">
        <v>-2.056</v>
      </c>
      <c r="F68" s="120">
        <v>-0.81799999999999995</v>
      </c>
      <c r="G68" s="120">
        <v>-3.8170000000000002</v>
      </c>
      <c r="H68" s="120"/>
      <c r="I68" s="120">
        <v>-5.7480000000000002</v>
      </c>
      <c r="J68" s="120"/>
      <c r="K68" s="13"/>
      <c r="L68" s="13"/>
      <c r="M68" s="13"/>
      <c r="N68" s="88">
        <f t="shared" si="11"/>
        <v>-182.45900000000003</v>
      </c>
      <c r="O68" s="10"/>
      <c r="P68" s="12">
        <f t="shared" si="10"/>
        <v>-182.45900000000003</v>
      </c>
      <c r="Q68" s="10"/>
      <c r="R68" s="111">
        <f t="shared" si="8"/>
        <v>-182.45900000000003</v>
      </c>
      <c r="S68" s="12">
        <f t="shared" si="12"/>
        <v>-9.5398410540625343E-3</v>
      </c>
    </row>
    <row r="69" spans="1:19" ht="12" customHeight="1" x14ac:dyDescent="0.3">
      <c r="B69" s="126"/>
      <c r="C69" s="13"/>
      <c r="D69" s="13"/>
      <c r="E69" s="120"/>
      <c r="F69" s="120"/>
      <c r="G69" s="120"/>
      <c r="H69" s="120"/>
      <c r="I69" s="8"/>
      <c r="J69" s="12"/>
      <c r="K69" s="13"/>
      <c r="L69" s="13"/>
      <c r="M69" s="13"/>
      <c r="N69" s="88">
        <f t="shared" si="11"/>
        <v>0</v>
      </c>
      <c r="O69" s="10"/>
      <c r="P69" s="12"/>
      <c r="Q69" s="10"/>
      <c r="R69" s="111"/>
      <c r="S69" s="12"/>
    </row>
    <row r="70" spans="1:19" ht="34.5" customHeight="1" thickBot="1" x14ac:dyDescent="0.3">
      <c r="B70" s="127" t="s">
        <v>106</v>
      </c>
      <c r="C70" s="128">
        <f>C20-C47</f>
        <v>-5565.0594779999992</v>
      </c>
      <c r="D70" s="128">
        <f>D20-D47</f>
        <v>1911.6569660000023</v>
      </c>
      <c r="E70" s="129">
        <f>E20-E47</f>
        <v>-5156.0333474600011</v>
      </c>
      <c r="F70" s="129">
        <f>F20-F47</f>
        <v>219.19499999999996</v>
      </c>
      <c r="G70" s="129">
        <f>G20-G47</f>
        <v>-2064.7420930000017</v>
      </c>
      <c r="H70" s="129">
        <f>H20-H47</f>
        <v>0</v>
      </c>
      <c r="I70" s="128">
        <f>I20-I47</f>
        <v>1222.9090000000006</v>
      </c>
      <c r="J70" s="128">
        <f>J20-J47</f>
        <v>0.22789200000000065</v>
      </c>
      <c r="K70" s="128">
        <f>K20-K47</f>
        <v>-126.77059616999999</v>
      </c>
      <c r="L70" s="128">
        <f>L20-L47</f>
        <v>21.696210000000292</v>
      </c>
      <c r="M70" s="128">
        <f>M20-M47</f>
        <v>-516.65700000000004</v>
      </c>
      <c r="N70" s="130">
        <f>SUM(C70:M70)</f>
        <v>-10053.577446629997</v>
      </c>
      <c r="O70" s="128">
        <f>O20-O47</f>
        <v>0</v>
      </c>
      <c r="P70" s="128">
        <f>P20-P47</f>
        <v>-10053.577446630021</v>
      </c>
      <c r="Q70" s="128">
        <f>Q20-Q47</f>
        <v>-958.25615000000016</v>
      </c>
      <c r="R70" s="128">
        <f>R20-R47</f>
        <v>-11011.833596630022</v>
      </c>
      <c r="S70" s="131">
        <f>R70/$R$11*100</f>
        <v>-0.57575204416135217</v>
      </c>
    </row>
    <row r="71" spans="1:19" ht="20.100000000000001" customHeight="1" thickTop="1" x14ac:dyDescent="0.3"/>
  </sheetData>
  <mergeCells count="7">
    <mergeCell ref="R17:R18"/>
    <mergeCell ref="S17:S18"/>
    <mergeCell ref="O2:S2"/>
    <mergeCell ref="B3:S3"/>
    <mergeCell ref="B4:S4"/>
    <mergeCell ref="B5:S5"/>
    <mergeCell ref="R13:S16"/>
  </mergeCells>
  <pageMargins left="0" right="0.11811023622047245" top="0.59055118110236227" bottom="0" header="0.31496062992125984" footer="0.31496062992125984"/>
  <pageSetup paperSize="9" scale="50" firstPageNumber="0" orientation="landscape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ianuarie 2025 </vt:lpstr>
      <vt:lpstr>'ianuarie 2025 '!Print_Area</vt:lpstr>
      <vt:lpstr>'ianuarie 2025 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2025-02-24T08:51:38Z</cp:lastPrinted>
  <dcterms:created xsi:type="dcterms:W3CDTF">2025-02-24T08:46:06Z</dcterms:created>
  <dcterms:modified xsi:type="dcterms:W3CDTF">2025-02-24T14:23:00Z</dcterms:modified>
</cp:coreProperties>
</file>