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lina Ioana Burla\Materiale ministru Tanczos Barna\Executie 2025\Martie 2025\site\"/>
    </mc:Choice>
  </mc:AlternateContent>
  <bookViews>
    <workbookView xWindow="0" yWindow="0" windowWidth="23040" windowHeight="9195"/>
  </bookViews>
  <sheets>
    <sheet name="martie 2025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'martie 2025 '!$A$1:$S$71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'martie 2025 '!$13:$18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0" i="1" l="1"/>
  <c r="N69" i="1"/>
  <c r="P69" i="1" s="1"/>
  <c r="R69" i="1" s="1"/>
  <c r="S69" i="1" s="1"/>
  <c r="O66" i="1"/>
  <c r="L66" i="1"/>
  <c r="N68" i="1"/>
  <c r="P68" i="1" s="1"/>
  <c r="N67" i="1"/>
  <c r="P67" i="1" s="1"/>
  <c r="Q67" i="1" s="1"/>
  <c r="M66" i="1"/>
  <c r="K66" i="1"/>
  <c r="I66" i="1"/>
  <c r="G66" i="1"/>
  <c r="F66" i="1"/>
  <c r="E66" i="1"/>
  <c r="C66" i="1"/>
  <c r="N65" i="1"/>
  <c r="P65" i="1" s="1"/>
  <c r="R65" i="1" s="1"/>
  <c r="S65" i="1" s="1"/>
  <c r="O63" i="1"/>
  <c r="L63" i="1"/>
  <c r="Q63" i="1"/>
  <c r="M63" i="1"/>
  <c r="K63" i="1"/>
  <c r="J63" i="1"/>
  <c r="I63" i="1"/>
  <c r="H63" i="1"/>
  <c r="G63" i="1"/>
  <c r="F63" i="1"/>
  <c r="E63" i="1"/>
  <c r="D63" i="1"/>
  <c r="C63" i="1"/>
  <c r="N62" i="1"/>
  <c r="P62" i="1" s="1"/>
  <c r="R62" i="1" s="1"/>
  <c r="S62" i="1" s="1"/>
  <c r="N61" i="1"/>
  <c r="P61" i="1" s="1"/>
  <c r="R61" i="1" s="1"/>
  <c r="N60" i="1"/>
  <c r="N59" i="1"/>
  <c r="P59" i="1" s="1"/>
  <c r="R59" i="1" s="1"/>
  <c r="S59" i="1" s="1"/>
  <c r="N55" i="1"/>
  <c r="P55" i="1" s="1"/>
  <c r="R55" i="1" s="1"/>
  <c r="S55" i="1" s="1"/>
  <c r="N54" i="1"/>
  <c r="N53" i="1"/>
  <c r="P53" i="1" s="1"/>
  <c r="R53" i="1" s="1"/>
  <c r="S53" i="1" s="1"/>
  <c r="Q49" i="1"/>
  <c r="M49" i="1"/>
  <c r="K49" i="1"/>
  <c r="I49" i="1"/>
  <c r="H49" i="1"/>
  <c r="C49" i="1"/>
  <c r="N44" i="1"/>
  <c r="P44" i="1" s="1"/>
  <c r="R44" i="1" s="1"/>
  <c r="S44" i="1" s="1"/>
  <c r="N43" i="1"/>
  <c r="P43" i="1" s="1"/>
  <c r="R43" i="1" s="1"/>
  <c r="S43" i="1" s="1"/>
  <c r="N42" i="1"/>
  <c r="P42" i="1" s="1"/>
  <c r="N40" i="1"/>
  <c r="P40" i="1" s="1"/>
  <c r="R40" i="1" s="1"/>
  <c r="S40" i="1" s="1"/>
  <c r="N38" i="1"/>
  <c r="O38" i="1" s="1"/>
  <c r="N36" i="1"/>
  <c r="N34" i="1"/>
  <c r="P34" i="1" s="1"/>
  <c r="R34" i="1" s="1"/>
  <c r="S34" i="1" s="1"/>
  <c r="N33" i="1"/>
  <c r="P33" i="1" s="1"/>
  <c r="R33" i="1" s="1"/>
  <c r="S33" i="1" s="1"/>
  <c r="N32" i="1"/>
  <c r="P32" i="1" s="1"/>
  <c r="R32" i="1" s="1"/>
  <c r="S32" i="1" s="1"/>
  <c r="N30" i="1"/>
  <c r="P30" i="1" s="1"/>
  <c r="R30" i="1" s="1"/>
  <c r="S30" i="1" s="1"/>
  <c r="N29" i="1"/>
  <c r="P29" i="1" s="1"/>
  <c r="R29" i="1" s="1"/>
  <c r="S29" i="1" s="1"/>
  <c r="Q28" i="1"/>
  <c r="O28" i="1"/>
  <c r="M28" i="1"/>
  <c r="L28" i="1"/>
  <c r="K28" i="1"/>
  <c r="J28" i="1"/>
  <c r="I28" i="1"/>
  <c r="H28" i="1"/>
  <c r="G28" i="1"/>
  <c r="F28" i="1"/>
  <c r="E28" i="1"/>
  <c r="N27" i="1"/>
  <c r="P27" i="1" s="1"/>
  <c r="R27" i="1" s="1"/>
  <c r="S27" i="1" s="1"/>
  <c r="N26" i="1"/>
  <c r="P26" i="1" s="1"/>
  <c r="R26" i="1" s="1"/>
  <c r="S26" i="1" s="1"/>
  <c r="N24" i="1"/>
  <c r="P24" i="1" s="1"/>
  <c r="R24" i="1" s="1"/>
  <c r="S24" i="1" s="1"/>
  <c r="Q23" i="1"/>
  <c r="O23" i="1"/>
  <c r="M23" i="1"/>
  <c r="L23" i="1"/>
  <c r="K23" i="1"/>
  <c r="J23" i="1"/>
  <c r="I23" i="1"/>
  <c r="H23" i="1"/>
  <c r="G23" i="1"/>
  <c r="F23" i="1"/>
  <c r="E23" i="1"/>
  <c r="C23" i="1"/>
  <c r="G22" i="1"/>
  <c r="M21" i="1"/>
  <c r="M20" i="1" s="1"/>
  <c r="H20" i="1"/>
  <c r="F49" i="1"/>
  <c r="E49" i="1"/>
  <c r="S67" i="1"/>
  <c r="H48" i="1" l="1"/>
  <c r="E22" i="1"/>
  <c r="E21" i="1" s="1"/>
  <c r="E20" i="1" s="1"/>
  <c r="K22" i="1"/>
  <c r="K21" i="1" s="1"/>
  <c r="K20" i="1" s="1"/>
  <c r="J22" i="1"/>
  <c r="J21" i="1" s="1"/>
  <c r="J20" i="1" s="1"/>
  <c r="F48" i="1"/>
  <c r="I22" i="1"/>
  <c r="I21" i="1" s="1"/>
  <c r="I20" i="1" s="1"/>
  <c r="Q22" i="1"/>
  <c r="Q21" i="1" s="1"/>
  <c r="I48" i="1"/>
  <c r="K48" i="1"/>
  <c r="H22" i="1"/>
  <c r="L49" i="1"/>
  <c r="L48" i="1" s="1"/>
  <c r="O49" i="1"/>
  <c r="O48" i="1" s="1"/>
  <c r="D49" i="1"/>
  <c r="N25" i="1"/>
  <c r="P25" i="1" s="1"/>
  <c r="R25" i="1" s="1"/>
  <c r="S25" i="1" s="1"/>
  <c r="N64" i="1"/>
  <c r="P64" i="1" s="1"/>
  <c r="R64" i="1" s="1"/>
  <c r="S64" i="1" s="1"/>
  <c r="D23" i="1"/>
  <c r="N23" i="1" s="1"/>
  <c r="P23" i="1" s="1"/>
  <c r="R23" i="1" s="1"/>
  <c r="S23" i="1" s="1"/>
  <c r="N31" i="1"/>
  <c r="P31" i="1" s="1"/>
  <c r="R31" i="1" s="1"/>
  <c r="S31" i="1" s="1"/>
  <c r="E48" i="1"/>
  <c r="G49" i="1"/>
  <c r="G48" i="1" s="1"/>
  <c r="N63" i="1"/>
  <c r="P63" i="1" s="1"/>
  <c r="R63" i="1" s="1"/>
  <c r="S63" i="1" s="1"/>
  <c r="D66" i="1"/>
  <c r="N66" i="1" s="1"/>
  <c r="P66" i="1" s="1"/>
  <c r="O22" i="1"/>
  <c r="O21" i="1" s="1"/>
  <c r="O20" i="1" s="1"/>
  <c r="P36" i="1"/>
  <c r="R36" i="1" s="1"/>
  <c r="S36" i="1" s="1"/>
  <c r="N58" i="1"/>
  <c r="P58" i="1" s="1"/>
  <c r="R58" i="1" s="1"/>
  <c r="S58" i="1" s="1"/>
  <c r="M48" i="1"/>
  <c r="H71" i="1"/>
  <c r="N39" i="1"/>
  <c r="P39" i="1" s="1"/>
  <c r="R39" i="1" s="1"/>
  <c r="S39" i="1" s="1"/>
  <c r="G21" i="1"/>
  <c r="G20" i="1" s="1"/>
  <c r="F22" i="1"/>
  <c r="L22" i="1"/>
  <c r="L21" i="1" s="1"/>
  <c r="L20" i="1" s="1"/>
  <c r="N41" i="1"/>
  <c r="P41" i="1" s="1"/>
  <c r="R41" i="1" s="1"/>
  <c r="S41" i="1" s="1"/>
  <c r="Q42" i="1"/>
  <c r="N45" i="1"/>
  <c r="P45" i="1" s="1"/>
  <c r="R45" i="1" s="1"/>
  <c r="S45" i="1" s="1"/>
  <c r="C48" i="1"/>
  <c r="S61" i="1"/>
  <c r="N46" i="1"/>
  <c r="P46" i="1" s="1"/>
  <c r="R46" i="1" s="1"/>
  <c r="S46" i="1" s="1"/>
  <c r="Q68" i="1"/>
  <c r="R68" i="1" s="1"/>
  <c r="S68" i="1" s="1"/>
  <c r="D28" i="1"/>
  <c r="P54" i="1"/>
  <c r="R54" i="1" s="1"/>
  <c r="S54" i="1" s="1"/>
  <c r="P38" i="1"/>
  <c r="R38" i="1" s="1"/>
  <c r="S38" i="1" s="1"/>
  <c r="N57" i="1"/>
  <c r="P57" i="1" s="1"/>
  <c r="R57" i="1" s="1"/>
  <c r="S57" i="1" s="1"/>
  <c r="N52" i="1"/>
  <c r="P52" i="1" s="1"/>
  <c r="R52" i="1" s="1"/>
  <c r="S52" i="1" s="1"/>
  <c r="J49" i="1"/>
  <c r="J48" i="1" s="1"/>
  <c r="N50" i="1"/>
  <c r="P50" i="1" s="1"/>
  <c r="R50" i="1" s="1"/>
  <c r="S50" i="1" s="1"/>
  <c r="N51" i="1"/>
  <c r="P51" i="1" s="1"/>
  <c r="R51" i="1" s="1"/>
  <c r="S51" i="1" s="1"/>
  <c r="P60" i="1"/>
  <c r="R60" i="1" s="1"/>
  <c r="C28" i="1"/>
  <c r="C22" i="1" s="1"/>
  <c r="N56" i="1"/>
  <c r="P56" i="1" s="1"/>
  <c r="R56" i="1" s="1"/>
  <c r="K71" i="1" l="1"/>
  <c r="Q20" i="1"/>
  <c r="D48" i="1"/>
  <c r="N48" i="1" s="1"/>
  <c r="P48" i="1" s="1"/>
  <c r="M71" i="1"/>
  <c r="D22" i="1"/>
  <c r="D21" i="1" s="1"/>
  <c r="D20" i="1" s="1"/>
  <c r="O71" i="1"/>
  <c r="L71" i="1"/>
  <c r="I71" i="1"/>
  <c r="S60" i="1"/>
  <c r="C21" i="1"/>
  <c r="Q66" i="1"/>
  <c r="N35" i="1"/>
  <c r="P35" i="1" s="1"/>
  <c r="R35" i="1" s="1"/>
  <c r="S35" i="1" s="1"/>
  <c r="S56" i="1"/>
  <c r="F21" i="1"/>
  <c r="F20" i="1" s="1"/>
  <c r="E71" i="1"/>
  <c r="N28" i="1"/>
  <c r="P28" i="1" s="1"/>
  <c r="R28" i="1" s="1"/>
  <c r="S28" i="1" s="1"/>
  <c r="N49" i="1"/>
  <c r="P49" i="1" s="1"/>
  <c r="R49" i="1" s="1"/>
  <c r="S49" i="1" s="1"/>
  <c r="R42" i="1"/>
  <c r="S42" i="1" s="1"/>
  <c r="G71" i="1"/>
  <c r="J71" i="1"/>
  <c r="D71" i="1" l="1"/>
  <c r="N22" i="1"/>
  <c r="P22" i="1" s="1"/>
  <c r="R22" i="1" s="1"/>
  <c r="S22" i="1" s="1"/>
  <c r="F71" i="1"/>
  <c r="C20" i="1"/>
  <c r="N21" i="1"/>
  <c r="P21" i="1" s="1"/>
  <c r="R21" i="1" s="1"/>
  <c r="S21" i="1" s="1"/>
  <c r="Q48" i="1"/>
  <c r="Q71" i="1" s="1"/>
  <c r="R66" i="1"/>
  <c r="S66" i="1" s="1"/>
  <c r="R48" i="1" l="1"/>
  <c r="N20" i="1"/>
  <c r="P20" i="1" s="1"/>
  <c r="C71" i="1"/>
  <c r="P71" i="1" l="1"/>
  <c r="R20" i="1"/>
  <c r="S48" i="1"/>
  <c r="N71" i="1"/>
  <c r="R71" i="1" l="1"/>
  <c r="S20" i="1"/>
  <c r="S71" i="1" l="1"/>
</calcChain>
</file>

<file path=xl/sharedStrings.xml><?xml version="1.0" encoding="utf-8"?>
<sst xmlns="http://schemas.openxmlformats.org/spreadsheetml/2006/main" count="115" uniqueCount="107">
  <si>
    <t>Anexa nr.1</t>
  </si>
  <si>
    <t xml:space="preserve">BUGETUL GENERAL CONSOLIDAT </t>
  </si>
  <si>
    <t>Realizări 01.01 - 31.03.2025</t>
  </si>
  <si>
    <t>PIB 2025</t>
  </si>
  <si>
    <t>-milioane lei -</t>
  </si>
  <si>
    <t xml:space="preserve">Bugetul </t>
  </si>
  <si>
    <t xml:space="preserve">Fondul </t>
  </si>
  <si>
    <t xml:space="preserve">Credite </t>
  </si>
  <si>
    <t xml:space="preserve">Fonduri </t>
  </si>
  <si>
    <t>Bugetul</t>
  </si>
  <si>
    <t>Eximbank</t>
  </si>
  <si>
    <t>Total</t>
  </si>
  <si>
    <t xml:space="preserve">Transferuri </t>
  </si>
  <si>
    <t>Opera-</t>
  </si>
  <si>
    <t>Buget general consolidat</t>
  </si>
  <si>
    <t>de</t>
  </si>
  <si>
    <t xml:space="preserve">centralizat </t>
  </si>
  <si>
    <t>asig</t>
  </si>
  <si>
    <t xml:space="preserve">asig. </t>
  </si>
  <si>
    <t xml:space="preserve">national </t>
  </si>
  <si>
    <t xml:space="preserve">externe </t>
  </si>
  <si>
    <t>institutiilor</t>
  </si>
  <si>
    <t xml:space="preserve"> trezoreriei </t>
  </si>
  <si>
    <t xml:space="preserve"> Companiei </t>
  </si>
  <si>
    <t xml:space="preserve">intre </t>
  </si>
  <si>
    <t xml:space="preserve"> buget </t>
  </si>
  <si>
    <t xml:space="preserve">tiuni </t>
  </si>
  <si>
    <t>stat</t>
  </si>
  <si>
    <t xml:space="preserve">al unitatilor </t>
  </si>
  <si>
    <t xml:space="preserve">sociale </t>
  </si>
  <si>
    <t xml:space="preserve">pentru </t>
  </si>
  <si>
    <t>unic de</t>
  </si>
  <si>
    <t>ministere</t>
  </si>
  <si>
    <t>publice</t>
  </si>
  <si>
    <t xml:space="preserve"> neram-</t>
  </si>
  <si>
    <t>statului</t>
  </si>
  <si>
    <t xml:space="preserve">  nationale de </t>
  </si>
  <si>
    <t>bugete</t>
  </si>
  <si>
    <t xml:space="preserve">  general </t>
  </si>
  <si>
    <t>finan-</t>
  </si>
  <si>
    <t xml:space="preserve">adm. </t>
  </si>
  <si>
    <t>de stat</t>
  </si>
  <si>
    <t xml:space="preserve">somaj </t>
  </si>
  <si>
    <t xml:space="preserve"> asigurari </t>
  </si>
  <si>
    <t xml:space="preserve"> finantate </t>
  </si>
  <si>
    <t xml:space="preserve">bursabile </t>
  </si>
  <si>
    <t>administrare</t>
  </si>
  <si>
    <t xml:space="preserve">(se scad) </t>
  </si>
  <si>
    <t xml:space="preserve"> consolidat</t>
  </si>
  <si>
    <t>ciare</t>
  </si>
  <si>
    <t xml:space="preserve">teritoriale </t>
  </si>
  <si>
    <t>sociale  de</t>
  </si>
  <si>
    <t xml:space="preserve"> integral sau </t>
  </si>
  <si>
    <t xml:space="preserve">a infrastructurii </t>
  </si>
  <si>
    <t>Sume</t>
  </si>
  <si>
    <t>% din PIB</t>
  </si>
  <si>
    <t xml:space="preserve"> sanatate </t>
  </si>
  <si>
    <t xml:space="preserve"> partial din
venituri 
proprii</t>
  </si>
  <si>
    <t>rutiere</t>
  </si>
  <si>
    <t xml:space="preserve">   VENITURI TOTALE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</si>
  <si>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</si>
  <si>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</si>
  <si>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</si>
  <si>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</si>
  <si>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</si>
  <si>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</si>
  <si>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</si>
  <si>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</si>
  <si>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 xml:space="preserve"> TVA</t>
  </si>
  <si>
    <t>Accize</t>
  </si>
  <si>
    <t>Alte impozite si taxe pe bunuri si servicii</t>
  </si>
  <si>
    <t xml:space="preserve">Taxe pe utilizarea bunurilor, autorizarea utilizarii bunurilor sau pe desfasurarea de activitati </t>
  </si>
  <si>
    <t>Impozit pe comertul exterior si tranzactiile internationale (taxe vamale)</t>
  </si>
  <si>
    <t>Alte impozite si taxe fiscale</t>
  </si>
  <si>
    <t xml:space="preserve">  Contributii de asigurari</t>
  </si>
  <si>
    <t xml:space="preserve">  Venituri nefiscale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</si>
  <si>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</si>
  <si>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</si>
  <si>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</si>
  <si>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</si>
  <si>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</si>
  <si>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în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</si>
  <si>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</si>
  <si>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</si>
  <si>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</si>
  <si>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</si>
  <si>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</si>
  <si>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</si>
  <si>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</si>
  <si>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</si>
  <si>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</si>
  <si>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</si>
  <si>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</si>
  <si>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externe 
nerambursabile</t>
  </si>
  <si>
    <t>Asistenta sociala</t>
  </si>
  <si>
    <t>Proiecte cu finantare din fonduri externe nerambursabile aferente cadrului financiar 
2014-2020 si din fondul de modernizare</t>
  </si>
  <si>
    <t>Alte cheltuieli</t>
  </si>
  <si>
    <t>Proiecte cu finantare din sumele 
reprezentând asistenta financiara
nerambursabila aferenta PNRR</t>
  </si>
  <si>
    <t>Proiecte cu finantare din sumele aferente
componentei de imprumut a PNRR</t>
  </si>
  <si>
    <t>Cheltuieli aferente programelor cu finantare rambursabila</t>
  </si>
  <si>
    <t>Cheltuieli de capital</t>
  </si>
  <si>
    <t>Active nefinanciare</t>
  </si>
  <si>
    <t>Active financiare</t>
  </si>
  <si>
    <t>Imprumuturi</t>
  </si>
  <si>
    <t>Rambursari de credite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</si>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</sst>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l_e_i_-;\-* #,##0.00\ _l_e_i_-;_-* &quot;-&quot;??\ _l_e_i_-;_-@_-"/>
    <numFmt numFmtId="164" formatCode="#,##0.0"/>
    <numFmt numFmtId="165" formatCode="#,##0.000"/>
    <numFmt numFmtId="166" formatCode="#,##0.0000"/>
    <numFmt numFmtId="167" formatCode="#,##0.000000"/>
    <numFmt numFmtId="168" formatCode="#,##0.0000000"/>
    <numFmt numFmtId="169" formatCode="#,##0.000000000"/>
  </numFmts>
  <fonts count="21" x14ac:knownFonts="1">
    <font>
      <sz val="10"/>
      <name val="Arial"/>
    </font>
    <font>
      <sz val="12"/>
      <name val="Arial"/>
      <family val="2"/>
      <charset val="238"/>
    </font>
    <font>
      <b/>
      <sz val="14"/>
      <name val="Arial"/>
      <family val="2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b/>
      <sz val="13"/>
      <color indexed="10"/>
      <name val="Arial"/>
      <family val="2"/>
    </font>
    <font>
      <b/>
      <sz val="14"/>
      <name val="Arial"/>
      <family val="2"/>
      <charset val="238"/>
    </font>
    <font>
      <sz val="12"/>
      <color indexed="9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9" fillId="0" borderId="0" applyFill="0" applyBorder="0" applyAlignment="0" applyProtection="0"/>
    <xf numFmtId="0" fontId="9" fillId="0" borderId="0"/>
    <xf numFmtId="0" fontId="9" fillId="0" borderId="0"/>
  </cellStyleXfs>
  <cellXfs count="149">
    <xf numFmtId="0" fontId="0" fillId="0" borderId="0" xfId="0"/>
    <xf numFmtId="164" fontId="1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/>
    <xf numFmtId="164" fontId="14" fillId="2" borderId="0" xfId="0" applyNumberFormat="1" applyFont="1" applyFill="1" applyBorder="1" applyAlignment="1" applyProtection="1">
      <alignment horizontal="right" wrapText="1"/>
      <protection locked="0"/>
    </xf>
    <xf numFmtId="165" fontId="1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right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164" fontId="10" fillId="2" borderId="0" xfId="0" applyNumberFormat="1" applyFont="1" applyFill="1" applyAlignment="1" applyProtection="1">
      <alignment horizontal="center"/>
      <protection locked="0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4" fontId="11" fillId="2" borderId="0" xfId="0" applyNumberFormat="1" applyFont="1" applyFill="1" applyBorder="1" applyAlignment="1" applyProtection="1">
      <alignment horizontal="center"/>
      <protection locked="0"/>
    </xf>
    <xf numFmtId="164" fontId="11" fillId="2" borderId="0" xfId="0" applyNumberFormat="1" applyFont="1" applyFill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165" fontId="13" fillId="2" borderId="0" xfId="0" applyNumberFormat="1" applyFont="1" applyFill="1" applyAlignment="1" applyProtection="1">
      <protection locked="0"/>
    </xf>
    <xf numFmtId="164" fontId="0" fillId="2" borderId="0" xfId="0" applyNumberFormat="1" applyFont="1" applyFill="1" applyAlignment="1" applyProtection="1">
      <alignment horizontal="right"/>
      <protection locked="0"/>
    </xf>
    <xf numFmtId="165" fontId="13" fillId="2" borderId="0" xfId="0" applyNumberFormat="1" applyFont="1" applyFill="1" applyAlignment="1" applyProtection="1">
      <alignment horizontal="center"/>
      <protection locked="0"/>
    </xf>
    <xf numFmtId="3" fontId="11" fillId="2" borderId="0" xfId="0" applyNumberFormat="1" applyFont="1" applyFill="1" applyAlignment="1" applyProtection="1">
      <alignment horizontal="right"/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165" fontId="12" fillId="2" borderId="0" xfId="0" applyNumberFormat="1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right"/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Alignment="1" applyProtection="1">
      <alignment horizontal="right"/>
      <protection locked="0"/>
    </xf>
    <xf numFmtId="167" fontId="11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alignment horizontal="center"/>
      <protection locked="0"/>
    </xf>
    <xf numFmtId="165" fontId="1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Alignment="1" applyProtection="1">
      <protection locked="0"/>
    </xf>
    <xf numFmtId="165" fontId="15" fillId="2" borderId="0" xfId="0" applyNumberFormat="1" applyFont="1" applyFill="1" applyAlignment="1" applyProtection="1">
      <alignment horizontal="center" vertical="center"/>
      <protection locked="0"/>
    </xf>
    <xf numFmtId="165" fontId="16" fillId="2" borderId="0" xfId="0" applyNumberFormat="1" applyFont="1" applyFill="1" applyBorder="1" applyAlignment="1" applyProtection="1">
      <protection locked="0"/>
    </xf>
    <xf numFmtId="165" fontId="5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5" fillId="2" borderId="0" xfId="3" applyNumberFormat="1" applyFont="1" applyFill="1" applyAlignment="1"/>
    <xf numFmtId="164" fontId="6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11" fillId="2" borderId="1" xfId="0" applyNumberFormat="1" applyFont="1" applyFill="1" applyBorder="1" applyAlignment="1" applyProtection="1">
      <protection locked="0"/>
    </xf>
    <xf numFmtId="164" fontId="3" fillId="2" borderId="0" xfId="0" applyNumberFormat="1" applyFont="1" applyFill="1" applyBorder="1" applyAlignment="1" applyProtection="1">
      <protection locked="0"/>
    </xf>
    <xf numFmtId="165" fontId="6" fillId="2" borderId="0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protection locked="0"/>
    </xf>
    <xf numFmtId="165" fontId="5" fillId="2" borderId="0" xfId="0" quotePrefix="1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top" readingOrder="1"/>
    </xf>
    <xf numFmtId="164" fontId="3" fillId="2" borderId="2" xfId="0" applyNumberFormat="1" applyFont="1" applyFill="1" applyBorder="1" applyAlignment="1" applyProtection="1">
      <alignment horizontal="center" vertical="top" readingOrder="1"/>
    </xf>
    <xf numFmtId="164" fontId="5" fillId="2" borderId="2" xfId="0" applyNumberFormat="1" applyFont="1" applyFill="1" applyBorder="1" applyAlignment="1" applyProtection="1">
      <alignment horizontal="center" readingOrder="1"/>
      <protection locked="0"/>
    </xf>
    <xf numFmtId="164" fontId="5" fillId="2" borderId="2" xfId="0" applyNumberFormat="1" applyFont="1" applyFill="1" applyBorder="1" applyAlignment="1" applyProtection="1">
      <alignment horizontal="center" vertical="top" readingOrder="1"/>
    </xf>
    <xf numFmtId="164" fontId="17" fillId="2" borderId="0" xfId="0" applyNumberFormat="1" applyFont="1" applyFill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center" vertical="top" readingOrder="1"/>
    </xf>
    <xf numFmtId="0" fontId="3" fillId="2" borderId="0" xfId="0" applyFont="1" applyFill="1" applyBorder="1" applyAlignment="1">
      <alignment horizontal="center" vertical="top" readingOrder="1"/>
    </xf>
    <xf numFmtId="0" fontId="1" fillId="2" borderId="0" xfId="0" applyFont="1" applyFill="1" applyBorder="1" applyAlignment="1">
      <alignment horizontal="center" vertical="top" wrapText="1" readingOrder="1"/>
    </xf>
    <xf numFmtId="164" fontId="5" fillId="2" borderId="0" xfId="0" applyNumberFormat="1" applyFont="1" applyFill="1" applyBorder="1" applyAlignment="1" applyProtection="1">
      <alignment horizontal="center" readingOrder="1"/>
      <protection locked="0"/>
    </xf>
    <xf numFmtId="164" fontId="5" fillId="2" borderId="0" xfId="0" applyNumberFormat="1" applyFont="1" applyFill="1" applyBorder="1" applyAlignment="1" applyProtection="1">
      <alignment horizontal="center" vertical="top" readingOrder="1"/>
    </xf>
    <xf numFmtId="164" fontId="1" fillId="2" borderId="0" xfId="0" applyNumberFormat="1" applyFont="1" applyFill="1" applyBorder="1" applyAlignment="1" applyProtection="1">
      <alignment horizontal="center" vertical="top" readingOrder="1"/>
    </xf>
    <xf numFmtId="164" fontId="18" fillId="2" borderId="0" xfId="0" applyNumberFormat="1" applyFont="1" applyFill="1" applyBorder="1" applyAlignment="1" applyProtection="1">
      <alignment horizontal="right" wrapText="1"/>
      <protection locked="0"/>
    </xf>
    <xf numFmtId="167" fontId="1" fillId="2" borderId="0" xfId="0" applyNumberFormat="1" applyFont="1" applyFill="1" applyBorder="1" applyAlignment="1">
      <alignment horizontal="center" vertical="top" readingOrder="1"/>
    </xf>
    <xf numFmtId="164" fontId="19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13" fillId="2" borderId="0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 applyProtection="1">
      <alignment horizontal="left" vertical="center" indent="2"/>
      <protection locked="0"/>
    </xf>
    <xf numFmtId="164" fontId="4" fillId="2" borderId="0" xfId="0" applyNumberFormat="1" applyFont="1" applyFill="1" applyAlignment="1" applyProtection="1">
      <alignment horizontal="center" vertical="center"/>
    </xf>
    <xf numFmtId="164" fontId="5" fillId="2" borderId="0" xfId="0" applyNumberFormat="1" applyFont="1" applyFill="1" applyAlignment="1" applyProtection="1">
      <alignment horizontal="left" wrapText="1" indent="3"/>
      <protection locked="0"/>
    </xf>
    <xf numFmtId="164" fontId="1" fillId="2" borderId="0" xfId="0" applyNumberFormat="1" applyFont="1" applyFill="1" applyAlignment="1" applyProtection="1">
      <alignment horizontal="left" indent="4"/>
      <protection locked="0"/>
    </xf>
    <xf numFmtId="164" fontId="1" fillId="2" borderId="0" xfId="0" applyNumberFormat="1" applyFont="1" applyFill="1" applyAlignment="1" applyProtection="1">
      <alignment horizontal="left" vertical="center" indent="4"/>
      <protection locked="0"/>
    </xf>
    <xf numFmtId="164" fontId="1" fillId="2" borderId="0" xfId="0" applyNumberFormat="1" applyFont="1" applyFill="1" applyAlignment="1" applyProtection="1">
      <alignment horizontal="left" wrapText="1" indent="4"/>
      <protection locked="0"/>
    </xf>
    <xf numFmtId="164" fontId="5" fillId="2" borderId="0" xfId="0" applyNumberFormat="1" applyFont="1" applyFill="1" applyAlignment="1" applyProtection="1">
      <alignment horizontal="left" vertical="center" wrapText="1" indent="3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1" fillId="2" borderId="0" xfId="0" applyNumberFormat="1" applyFont="1" applyFill="1" applyAlignment="1" applyProtection="1">
      <alignment horizontal="left" vertical="center" wrapText="1" indent="4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3"/>
    </xf>
    <xf numFmtId="164" fontId="5" fillId="2" borderId="0" xfId="0" applyNumberFormat="1" applyFont="1" applyFill="1" applyAlignment="1">
      <alignment horizontal="left" vertical="center" indent="1"/>
    </xf>
    <xf numFmtId="164" fontId="5" fillId="2" borderId="0" xfId="0" quotePrefix="1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1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Alignment="1" applyProtection="1">
      <alignment horizontal="left" vertical="center"/>
    </xf>
    <xf numFmtId="164" fontId="5" fillId="2" borderId="0" xfId="0" applyNumberFormat="1" applyFont="1" applyFill="1" applyAlignment="1" applyProtection="1">
      <alignment vertical="center"/>
    </xf>
    <xf numFmtId="168" fontId="1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wrapText="1"/>
      <protection locked="0"/>
    </xf>
    <xf numFmtId="169" fontId="20" fillId="2" borderId="0" xfId="0" applyNumberFormat="1" applyFont="1" applyFill="1" applyBorder="1" applyAlignment="1" applyProtection="1">
      <alignment wrapText="1"/>
      <protection locked="0"/>
    </xf>
    <xf numFmtId="164" fontId="13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indent="1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left" indent="2"/>
    </xf>
    <xf numFmtId="164" fontId="3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 applyProtection="1">
      <alignment horizontal="left" wrapText="1" indent="2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Alignment="1" applyProtection="1">
      <alignment horizontal="left" vertical="center" wrapText="1" indent="2"/>
    </xf>
    <xf numFmtId="164" fontId="1" fillId="2" borderId="0" xfId="0" applyNumberFormat="1" applyFont="1" applyFill="1" applyAlignment="1" applyProtection="1">
      <alignment horizontal="left" indent="4"/>
    </xf>
    <xf numFmtId="164" fontId="1" fillId="2" borderId="0" xfId="0" applyNumberFormat="1" applyFont="1" applyFill="1" applyAlignment="1">
      <alignment horizontal="left" indent="4"/>
    </xf>
    <xf numFmtId="164" fontId="5" fillId="2" borderId="0" xfId="0" applyNumberFormat="1" applyFont="1" applyFill="1" applyAlignment="1">
      <alignment horizontal="left" wrapText="1" indent="1"/>
    </xf>
    <xf numFmtId="164" fontId="5" fillId="2" borderId="3" xfId="0" applyNumberFormat="1" applyFont="1" applyFill="1" applyBorder="1" applyAlignment="1" applyProtection="1">
      <alignment horizontal="left" vertical="center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horizontal="center" vertical="center"/>
    </xf>
    <xf numFmtId="4" fontId="5" fillId="2" borderId="3" xfId="1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/>
      <protection locked="0"/>
    </xf>
    <xf numFmtId="164" fontId="1" fillId="2" borderId="3" xfId="0" applyNumberFormat="1" applyFont="1" applyFill="1" applyBorder="1" applyAlignment="1" applyProtection="1">
      <alignment horizontal="right"/>
      <protection locked="0"/>
    </xf>
    <xf numFmtId="164" fontId="19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top" readingOrder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readingOrder="1"/>
    </xf>
    <xf numFmtId="164" fontId="5" fillId="2" borderId="3" xfId="0" applyNumberFormat="1" applyFont="1" applyFill="1" applyBorder="1" applyAlignment="1" applyProtection="1">
      <alignment horizontal="center" readingOrder="1"/>
      <protection locked="0"/>
    </xf>
    <xf numFmtId="164" fontId="1" fillId="2" borderId="3" xfId="0" applyNumberFormat="1" applyFont="1" applyFill="1" applyBorder="1" applyAlignment="1" applyProtection="1">
      <alignment horizontal="center" vertical="top" readingOrder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165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/>
    <xf numFmtId="0" fontId="5" fillId="2" borderId="0" xfId="2" applyFont="1" applyFill="1" applyBorder="1" applyAlignment="1">
      <alignment horizontal="center"/>
    </xf>
    <xf numFmtId="49" fontId="4" fillId="2" borderId="0" xfId="2" applyNumberFormat="1" applyFont="1" applyFill="1" applyBorder="1" applyAlignment="1" applyProtection="1">
      <alignment horizontal="center"/>
      <protection locked="0"/>
    </xf>
    <xf numFmtId="164" fontId="5" fillId="2" borderId="2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 2" xfId="2"/>
    <cellStyle name="Normal_realizari.bugete.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72"/>
  <sheetViews>
    <sheetView showZeros="0" tabSelected="1" view="pageBreakPreview" zoomScale="75" zoomScaleNormal="85" zoomScaleSheetLayoutView="75" workbookViewId="0">
      <pane xSplit="2" ySplit="15" topLeftCell="G67" activePane="bottomRight" state="frozen"/>
      <selection pane="topRight" activeCell="C1" sqref="C1"/>
      <selection pane="bottomLeft" activeCell="A16" sqref="A16"/>
      <selection pane="bottomRight" activeCell="P77" sqref="P77"/>
    </sheetView>
  </sheetViews>
  <sheetFormatPr defaultColWidth="8.85546875" defaultRowHeight="20.100000000000001" customHeight="1" outlineLevelRow="1" x14ac:dyDescent="0.25"/>
  <cols>
    <col min="1" max="1" width="3.85546875" style="1" customWidth="1"/>
    <col min="2" max="2" width="54.42578125" style="20" customWidth="1"/>
    <col min="3" max="3" width="21.140625" style="20" customWidth="1"/>
    <col min="4" max="4" width="13.7109375" style="20" customWidth="1"/>
    <col min="5" max="5" width="16" style="133" customWidth="1"/>
    <col min="6" max="6" width="12.7109375" style="133" customWidth="1"/>
    <col min="7" max="7" width="15.7109375" style="133" customWidth="1"/>
    <col min="8" max="8" width="10.7109375" style="133" customWidth="1"/>
    <col min="9" max="9" width="15.85546875" style="20" customWidth="1"/>
    <col min="10" max="10" width="12.7109375" style="20" customWidth="1"/>
    <col min="11" max="11" width="12.85546875" style="20" customWidth="1"/>
    <col min="12" max="12" width="14.28515625" style="20" customWidth="1"/>
    <col min="13" max="13" width="13.7109375" style="20" customWidth="1"/>
    <col min="14" max="14" width="14" style="21" customWidth="1"/>
    <col min="15" max="15" width="11.7109375" style="20" customWidth="1"/>
    <col min="16" max="16" width="12.7109375" style="21" customWidth="1"/>
    <col min="17" max="17" width="11.5703125" style="20" customWidth="1"/>
    <col min="18" max="18" width="15.7109375" style="22" customWidth="1"/>
    <col min="19" max="19" width="9.5703125" style="53" customWidth="1"/>
    <col min="20" max="16384" width="8.85546875" style="1"/>
  </cols>
  <sheetData>
    <row r="1" spans="1:19" ht="23.25" customHeight="1" x14ac:dyDescent="0.25">
      <c r="B1" s="16"/>
      <c r="C1" s="1"/>
      <c r="D1" s="1"/>
      <c r="E1" s="17"/>
      <c r="F1" s="17"/>
      <c r="G1" s="17"/>
      <c r="H1" s="18"/>
      <c r="I1" s="19"/>
      <c r="S1" s="23" t="s">
        <v>0</v>
      </c>
    </row>
    <row r="2" spans="1:19" ht="15" hidden="1" customHeight="1" x14ac:dyDescent="0.25">
      <c r="B2" s="24"/>
      <c r="C2" s="25"/>
      <c r="D2" s="26"/>
      <c r="E2" s="27"/>
      <c r="F2" s="27"/>
      <c r="G2" s="27"/>
      <c r="H2" s="27"/>
      <c r="I2" s="25"/>
      <c r="J2" s="28"/>
      <c r="K2" s="26"/>
      <c r="L2" s="1"/>
      <c r="M2" s="1"/>
      <c r="N2" s="29"/>
      <c r="O2" s="143"/>
      <c r="P2" s="143"/>
      <c r="Q2" s="143"/>
      <c r="R2" s="143"/>
      <c r="S2" s="143"/>
    </row>
    <row r="3" spans="1:19" ht="22.5" customHeight="1" outlineLevel="1" x14ac:dyDescent="0.25">
      <c r="B3" s="144" t="s">
        <v>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</row>
    <row r="4" spans="1:19" ht="15.75" outlineLevel="1" x14ac:dyDescent="0.25">
      <c r="B4" s="145" t="s">
        <v>2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spans="1:19" ht="15.75" outlineLevel="1" x14ac:dyDescent="0.25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</row>
    <row r="6" spans="1:19" ht="15.75" outlineLevel="1" x14ac:dyDescent="0.25">
      <c r="B6" s="30"/>
      <c r="C6" s="31"/>
      <c r="D6" s="31"/>
      <c r="E6" s="32"/>
      <c r="F6" s="33"/>
      <c r="G6" s="32"/>
      <c r="H6" s="34"/>
      <c r="I6" s="35"/>
      <c r="J6" s="36"/>
      <c r="K6" s="37"/>
      <c r="L6" s="38"/>
      <c r="M6" s="38"/>
      <c r="N6" s="7"/>
      <c r="O6" s="34"/>
      <c r="P6" s="34"/>
      <c r="Q6" s="34"/>
      <c r="R6" s="34"/>
      <c r="S6" s="34"/>
    </row>
    <row r="7" spans="1:19" ht="15.75" outlineLevel="1" x14ac:dyDescent="0.25">
      <c r="B7" s="39"/>
      <c r="C7" s="32"/>
      <c r="D7" s="32"/>
      <c r="E7" s="32"/>
      <c r="F7" s="32"/>
      <c r="G7" s="32"/>
      <c r="H7" s="40"/>
      <c r="I7" s="41"/>
      <c r="J7" s="42"/>
      <c r="K7" s="43"/>
      <c r="L7" s="44"/>
      <c r="M7" s="32"/>
      <c r="N7" s="40"/>
      <c r="P7" s="40"/>
      <c r="Q7" s="40"/>
      <c r="R7" s="34"/>
      <c r="S7" s="40"/>
    </row>
    <row r="8" spans="1:19" ht="15" customHeight="1" outlineLevel="1" x14ac:dyDescent="0.25">
      <c r="B8" s="2"/>
      <c r="C8" s="32"/>
      <c r="D8" s="32"/>
      <c r="E8" s="32"/>
      <c r="F8" s="40"/>
      <c r="G8" s="32"/>
      <c r="H8" s="40"/>
      <c r="I8" s="42"/>
      <c r="J8" s="45"/>
      <c r="K8" s="46"/>
      <c r="L8" s="40"/>
      <c r="M8" s="40"/>
      <c r="N8" s="40"/>
      <c r="O8" s="40"/>
      <c r="P8" s="40"/>
      <c r="Q8" s="40"/>
      <c r="R8" s="34"/>
      <c r="S8" s="40"/>
    </row>
    <row r="9" spans="1:19" ht="15.75" outlineLevel="1" x14ac:dyDescent="0.25">
      <c r="B9" s="3"/>
      <c r="C9" s="7"/>
      <c r="D9" s="7"/>
      <c r="E9" s="7"/>
      <c r="F9" s="7"/>
      <c r="G9" s="7"/>
      <c r="H9" s="7"/>
      <c r="I9" s="4"/>
      <c r="J9" s="47"/>
      <c r="K9" s="32"/>
      <c r="L9" s="44"/>
      <c r="M9" s="48"/>
      <c r="N9" s="40"/>
      <c r="O9" s="40"/>
      <c r="P9" s="40"/>
      <c r="Q9" s="40"/>
      <c r="R9" s="40"/>
      <c r="S9" s="40"/>
    </row>
    <row r="10" spans="1:19" ht="19.149999999999999" customHeight="1" outlineLevel="1" x14ac:dyDescent="0.25">
      <c r="B10" s="50"/>
      <c r="C10" s="4"/>
      <c r="D10" s="7"/>
      <c r="E10" s="4"/>
      <c r="F10" s="4"/>
      <c r="G10" s="4"/>
      <c r="H10" s="7"/>
      <c r="I10" s="7"/>
      <c r="J10" s="36"/>
      <c r="K10" s="51"/>
      <c r="L10" s="44"/>
      <c r="M10" s="52"/>
      <c r="N10" s="38"/>
    </row>
    <row r="11" spans="1:19" ht="19.149999999999999" customHeight="1" outlineLevel="1" x14ac:dyDescent="0.25">
      <c r="B11" s="50"/>
      <c r="C11" s="7"/>
      <c r="D11" s="7"/>
      <c r="E11" s="7"/>
      <c r="F11" s="7"/>
      <c r="G11" s="7"/>
      <c r="H11" s="7"/>
      <c r="I11" s="7"/>
      <c r="J11" s="52"/>
      <c r="K11" s="38"/>
      <c r="L11" s="44"/>
      <c r="M11" s="52"/>
      <c r="O11" s="54"/>
      <c r="P11" s="54"/>
      <c r="Q11" s="21" t="s">
        <v>3</v>
      </c>
      <c r="R11" s="55">
        <v>1912587</v>
      </c>
      <c r="S11" s="56"/>
    </row>
    <row r="12" spans="1:19" ht="15.75" outlineLevel="1" x14ac:dyDescent="0.25">
      <c r="A12" s="57"/>
      <c r="B12" s="58"/>
      <c r="C12" s="38"/>
      <c r="D12" s="38"/>
      <c r="E12" s="38"/>
      <c r="F12" s="38"/>
      <c r="G12" s="38"/>
      <c r="H12" s="59"/>
      <c r="I12" s="60"/>
      <c r="J12" s="1"/>
      <c r="K12" s="49"/>
      <c r="L12" s="61"/>
      <c r="M12" s="49"/>
      <c r="N12" s="28"/>
      <c r="O12" s="5"/>
      <c r="P12" s="62"/>
      <c r="Q12" s="5"/>
      <c r="R12" s="63"/>
      <c r="S12" s="64" t="s">
        <v>4</v>
      </c>
    </row>
    <row r="13" spans="1:19" ht="15.75" x14ac:dyDescent="0.25">
      <c r="B13" s="50"/>
      <c r="C13" s="66" t="s">
        <v>5</v>
      </c>
      <c r="D13" s="66" t="s">
        <v>5</v>
      </c>
      <c r="E13" s="67" t="s">
        <v>5</v>
      </c>
      <c r="F13" s="67" t="s">
        <v>5</v>
      </c>
      <c r="G13" s="67" t="s">
        <v>6</v>
      </c>
      <c r="H13" s="67" t="s">
        <v>7</v>
      </c>
      <c r="I13" s="66" t="s">
        <v>5</v>
      </c>
      <c r="J13" s="66" t="s">
        <v>8</v>
      </c>
      <c r="K13" s="66" t="s">
        <v>9</v>
      </c>
      <c r="L13" s="66" t="s">
        <v>9</v>
      </c>
      <c r="M13" s="66" t="s">
        <v>10</v>
      </c>
      <c r="N13" s="68" t="s">
        <v>11</v>
      </c>
      <c r="O13" s="66" t="s">
        <v>12</v>
      </c>
      <c r="P13" s="69" t="s">
        <v>11</v>
      </c>
      <c r="Q13" s="66" t="s">
        <v>13</v>
      </c>
      <c r="R13" s="146" t="s">
        <v>14</v>
      </c>
      <c r="S13" s="146"/>
    </row>
    <row r="14" spans="1:19" ht="15" customHeight="1" x14ac:dyDescent="0.25">
      <c r="B14" s="70"/>
      <c r="C14" s="71" t="s">
        <v>15</v>
      </c>
      <c r="D14" s="71" t="s">
        <v>16</v>
      </c>
      <c r="E14" s="72" t="s">
        <v>17</v>
      </c>
      <c r="F14" s="72" t="s">
        <v>18</v>
      </c>
      <c r="G14" s="72" t="s">
        <v>19</v>
      </c>
      <c r="H14" s="72" t="s">
        <v>20</v>
      </c>
      <c r="I14" s="71" t="s">
        <v>21</v>
      </c>
      <c r="J14" s="71" t="s">
        <v>20</v>
      </c>
      <c r="K14" s="71" t="s">
        <v>22</v>
      </c>
      <c r="L14" s="71" t="s">
        <v>23</v>
      </c>
      <c r="M14" s="73"/>
      <c r="N14" s="74"/>
      <c r="O14" s="71" t="s">
        <v>24</v>
      </c>
      <c r="P14" s="75" t="s">
        <v>25</v>
      </c>
      <c r="Q14" s="76" t="s">
        <v>26</v>
      </c>
      <c r="R14" s="147"/>
      <c r="S14" s="147"/>
    </row>
    <row r="15" spans="1:19" ht="15.75" customHeight="1" x14ac:dyDescent="0.25">
      <c r="B15" s="6"/>
      <c r="C15" s="71" t="s">
        <v>27</v>
      </c>
      <c r="D15" s="71" t="s">
        <v>28</v>
      </c>
      <c r="E15" s="72" t="s">
        <v>29</v>
      </c>
      <c r="F15" s="72" t="s">
        <v>30</v>
      </c>
      <c r="G15" s="72" t="s">
        <v>31</v>
      </c>
      <c r="H15" s="72" t="s">
        <v>32</v>
      </c>
      <c r="I15" s="71" t="s">
        <v>33</v>
      </c>
      <c r="J15" s="71" t="s">
        <v>34</v>
      </c>
      <c r="K15" s="71" t="s">
        <v>35</v>
      </c>
      <c r="L15" s="71" t="s">
        <v>36</v>
      </c>
      <c r="M15" s="32"/>
      <c r="N15" s="74"/>
      <c r="O15" s="71" t="s">
        <v>37</v>
      </c>
      <c r="P15" s="75" t="s">
        <v>38</v>
      </c>
      <c r="Q15" s="76" t="s">
        <v>39</v>
      </c>
      <c r="R15" s="147"/>
      <c r="S15" s="147"/>
    </row>
    <row r="16" spans="1:19" ht="18" x14ac:dyDescent="0.25">
      <c r="B16" s="77"/>
      <c r="C16" s="78"/>
      <c r="D16" s="71" t="s">
        <v>40</v>
      </c>
      <c r="E16" s="72" t="s">
        <v>41</v>
      </c>
      <c r="F16" s="72" t="s">
        <v>42</v>
      </c>
      <c r="G16" s="72" t="s">
        <v>43</v>
      </c>
      <c r="H16" s="72"/>
      <c r="I16" s="71" t="s">
        <v>44</v>
      </c>
      <c r="J16" s="71" t="s">
        <v>45</v>
      </c>
      <c r="K16" s="71"/>
      <c r="L16" s="71" t="s">
        <v>46</v>
      </c>
      <c r="M16" s="32"/>
      <c r="N16" s="74"/>
      <c r="O16" s="71" t="s">
        <v>47</v>
      </c>
      <c r="P16" s="74" t="s">
        <v>48</v>
      </c>
      <c r="Q16" s="76" t="s">
        <v>49</v>
      </c>
      <c r="R16" s="147"/>
      <c r="S16" s="147"/>
    </row>
    <row r="17" spans="2:19" ht="16.149999999999999" customHeight="1" x14ac:dyDescent="0.25">
      <c r="B17" s="5"/>
      <c r="C17" s="1"/>
      <c r="D17" s="71" t="s">
        <v>50</v>
      </c>
      <c r="E17" s="72"/>
      <c r="F17" s="72"/>
      <c r="G17" s="72" t="s">
        <v>51</v>
      </c>
      <c r="H17" s="72"/>
      <c r="I17" s="71" t="s">
        <v>52</v>
      </c>
      <c r="J17" s="71"/>
      <c r="K17" s="71"/>
      <c r="L17" s="71" t="s">
        <v>53</v>
      </c>
      <c r="M17" s="71"/>
      <c r="N17" s="74"/>
      <c r="O17" s="71"/>
      <c r="P17" s="74"/>
      <c r="Q17" s="76"/>
      <c r="R17" s="148" t="s">
        <v>54</v>
      </c>
      <c r="S17" s="143" t="s">
        <v>55</v>
      </c>
    </row>
    <row r="18" spans="2:19" ht="51.6" customHeight="1" x14ac:dyDescent="0.25">
      <c r="B18" s="5"/>
      <c r="C18" s="1"/>
      <c r="D18" s="79"/>
      <c r="E18" s="79"/>
      <c r="F18" s="79"/>
      <c r="G18" s="72" t="s">
        <v>56</v>
      </c>
      <c r="H18" s="72"/>
      <c r="I18" s="80" t="s">
        <v>57</v>
      </c>
      <c r="J18" s="71"/>
      <c r="K18" s="71"/>
      <c r="L18" s="80" t="s">
        <v>58</v>
      </c>
      <c r="M18" s="80"/>
      <c r="N18" s="74"/>
      <c r="O18" s="71"/>
      <c r="P18" s="74"/>
      <c r="Q18" s="76"/>
      <c r="R18" s="148"/>
      <c r="S18" s="143"/>
    </row>
    <row r="19" spans="2:19" ht="18.600000000000001" customHeight="1" thickBot="1" x14ac:dyDescent="0.3">
      <c r="B19" s="134"/>
      <c r="C19" s="84"/>
      <c r="D19" s="135"/>
      <c r="E19" s="135"/>
      <c r="F19" s="135"/>
      <c r="G19" s="136"/>
      <c r="H19" s="136"/>
      <c r="I19" s="137"/>
      <c r="J19" s="138"/>
      <c r="K19" s="138"/>
      <c r="L19" s="137"/>
      <c r="M19" s="137"/>
      <c r="N19" s="139"/>
      <c r="O19" s="138"/>
      <c r="P19" s="139"/>
      <c r="Q19" s="140"/>
      <c r="R19" s="141"/>
      <c r="S19" s="142"/>
    </row>
    <row r="20" spans="2:19" s="85" customFormat="1" ht="30.75" customHeight="1" thickTop="1" x14ac:dyDescent="0.25">
      <c r="B20" s="8" t="s">
        <v>59</v>
      </c>
      <c r="C20" s="9">
        <f>C21+C37+C38+C39+C40+C41+C42+C43+C44+C45+C46</f>
        <v>65680.473908999993</v>
      </c>
      <c r="D20" s="9">
        <f t="shared" ref="D20:M20" si="0">D21+D37+D38+D39+D40+D41+D42+D43+D44+D45+D46</f>
        <v>41966.522500000006</v>
      </c>
      <c r="E20" s="9">
        <f t="shared" si="0"/>
        <v>36953.001393999999</v>
      </c>
      <c r="F20" s="9">
        <f t="shared" si="0"/>
        <v>779.86500000000001</v>
      </c>
      <c r="G20" s="9">
        <f t="shared" si="0"/>
        <v>17818.591034000001</v>
      </c>
      <c r="H20" s="9">
        <f t="shared" si="0"/>
        <v>0</v>
      </c>
      <c r="I20" s="9">
        <f t="shared" si="0"/>
        <v>13420.551000000001</v>
      </c>
      <c r="J20" s="9">
        <f t="shared" si="0"/>
        <v>55.687202999999997</v>
      </c>
      <c r="K20" s="9">
        <f t="shared" si="0"/>
        <v>365.63359603999999</v>
      </c>
      <c r="L20" s="9">
        <f>L21+L37+L38+L39+L40+L41+L42+L43+L44+L45+L46</f>
        <v>4582.9932150000004</v>
      </c>
      <c r="M20" s="9">
        <f t="shared" si="0"/>
        <v>527.42200000000003</v>
      </c>
      <c r="N20" s="86">
        <f>SUM(C20:M20)</f>
        <v>182150.74085104</v>
      </c>
      <c r="O20" s="87">
        <f>O21+O38+O39+O42+O40</f>
        <v>-38709.192229919994</v>
      </c>
      <c r="P20" s="86">
        <f>N20+O20</f>
        <v>143441.54862111999</v>
      </c>
      <c r="Q20" s="87">
        <f>Q21+Q38+Q39+Q42+Q44</f>
        <v>-2116.848</v>
      </c>
      <c r="R20" s="88">
        <f>P20+Q20</f>
        <v>141324.70062111999</v>
      </c>
      <c r="S20" s="86">
        <f t="shared" ref="S20:S44" si="1">R20/$R$11*100</f>
        <v>7.3891906941289474</v>
      </c>
    </row>
    <row r="21" spans="2:19" s="89" customFormat="1" ht="18.75" customHeight="1" x14ac:dyDescent="0.25">
      <c r="B21" s="81" t="s">
        <v>60</v>
      </c>
      <c r="C21" s="9">
        <f>C22+C35+C36</f>
        <v>55316.382394</v>
      </c>
      <c r="D21" s="9">
        <f>D22+D35+D36</f>
        <v>29896.198916999998</v>
      </c>
      <c r="E21" s="10">
        <f>E22+E35+E36</f>
        <v>28964.987894000002</v>
      </c>
      <c r="F21" s="10">
        <f>F22+F35+F36</f>
        <v>776.74599999999998</v>
      </c>
      <c r="G21" s="10">
        <f>G22+G35+G36</f>
        <v>17533.784034</v>
      </c>
      <c r="H21" s="10"/>
      <c r="I21" s="9">
        <f>I22+I35+I36</f>
        <v>5187.6400000000003</v>
      </c>
      <c r="J21" s="9">
        <f>J22+J35+J36</f>
        <v>0</v>
      </c>
      <c r="K21" s="90">
        <f>K22+K35+K36</f>
        <v>365.63359603999999</v>
      </c>
      <c r="L21" s="90">
        <f>L22+L35+L36</f>
        <v>418.15556000000004</v>
      </c>
      <c r="M21" s="90">
        <f>M22+M35+M36</f>
        <v>110.02800000000001</v>
      </c>
      <c r="N21" s="86">
        <f t="shared" ref="N21:N45" si="2">SUM(C21:M21)</f>
        <v>138569.55639504001</v>
      </c>
      <c r="O21" s="9">
        <f>O22+O35+O36</f>
        <v>-6768.8991139199998</v>
      </c>
      <c r="P21" s="90">
        <f>N21+O21</f>
        <v>131800.65728112002</v>
      </c>
      <c r="Q21" s="9">
        <f>Q22+Q35+Q36</f>
        <v>0</v>
      </c>
      <c r="R21" s="91">
        <f t="shared" ref="R21:R43" si="3">P21+Q21</f>
        <v>131800.65728112002</v>
      </c>
      <c r="S21" s="90">
        <f t="shared" si="1"/>
        <v>6.8912241524762026</v>
      </c>
    </row>
    <row r="22" spans="2:19" ht="28.5" customHeight="1" x14ac:dyDescent="0.2">
      <c r="B22" s="92" t="s">
        <v>61</v>
      </c>
      <c r="C22" s="13">
        <f>C23+C27+C28+C33+C34</f>
        <v>44538.634394000001</v>
      </c>
      <c r="D22" s="13">
        <f>D23+D27+D28+D33+D34</f>
        <v>23037.016338999998</v>
      </c>
      <c r="E22" s="14">
        <f t="shared" ref="E22:L22" si="4">E23+E27+E28+E33+E34</f>
        <v>0</v>
      </c>
      <c r="F22" s="14">
        <f t="shared" si="4"/>
        <v>0</v>
      </c>
      <c r="G22" s="93">
        <f t="shared" si="4"/>
        <v>1409.4380000000001</v>
      </c>
      <c r="H22" s="14">
        <f t="shared" si="4"/>
        <v>0</v>
      </c>
      <c r="I22" s="13">
        <f>I23+I27+I28+I33+I34</f>
        <v>664.2650000000001</v>
      </c>
      <c r="J22" s="65">
        <f t="shared" si="4"/>
        <v>0</v>
      </c>
      <c r="K22" s="65">
        <f t="shared" si="4"/>
        <v>0</v>
      </c>
      <c r="L22" s="65">
        <f t="shared" si="4"/>
        <v>0</v>
      </c>
      <c r="M22" s="65"/>
      <c r="N22" s="86">
        <f t="shared" si="2"/>
        <v>69649.353732999996</v>
      </c>
      <c r="O22" s="65">
        <f>O23+O27+O28+O33+O34</f>
        <v>0</v>
      </c>
      <c r="P22" s="13">
        <f t="shared" ref="P22:P43" si="5">N22+O22</f>
        <v>69649.353732999996</v>
      </c>
      <c r="Q22" s="65">
        <f>Q23+Q27+Q28+Q33+Q34</f>
        <v>0</v>
      </c>
      <c r="R22" s="90">
        <f t="shared" si="3"/>
        <v>69649.353732999996</v>
      </c>
      <c r="S22" s="13">
        <f t="shared" si="1"/>
        <v>3.6416306151301878</v>
      </c>
    </row>
    <row r="23" spans="2:19" ht="33.75" customHeight="1" x14ac:dyDescent="0.25">
      <c r="B23" s="94" t="s">
        <v>62</v>
      </c>
      <c r="C23" s="13">
        <f t="shared" ref="C23:M23" si="6">C24+C25+C26</f>
        <v>7690.6923519999991</v>
      </c>
      <c r="D23" s="13">
        <f t="shared" si="6"/>
        <v>9413.4797969999981</v>
      </c>
      <c r="E23" s="14">
        <f t="shared" si="6"/>
        <v>0</v>
      </c>
      <c r="F23" s="14">
        <f t="shared" si="6"/>
        <v>0</v>
      </c>
      <c r="G23" s="14">
        <f t="shared" si="6"/>
        <v>0</v>
      </c>
      <c r="H23" s="14">
        <f t="shared" si="6"/>
        <v>0</v>
      </c>
      <c r="I23" s="14">
        <f t="shared" si="6"/>
        <v>0</v>
      </c>
      <c r="J23" s="65">
        <f t="shared" si="6"/>
        <v>0</v>
      </c>
      <c r="K23" s="7">
        <f t="shared" si="6"/>
        <v>0</v>
      </c>
      <c r="L23" s="65">
        <f t="shared" si="6"/>
        <v>0</v>
      </c>
      <c r="M23" s="65">
        <f t="shared" si="6"/>
        <v>0</v>
      </c>
      <c r="N23" s="86">
        <f t="shared" si="2"/>
        <v>17104.172148999998</v>
      </c>
      <c r="O23" s="65">
        <f>O24+O25+O26</f>
        <v>0</v>
      </c>
      <c r="P23" s="13">
        <f t="shared" si="5"/>
        <v>17104.172148999998</v>
      </c>
      <c r="Q23" s="65">
        <f>Q24+Q25+Q26</f>
        <v>0</v>
      </c>
      <c r="R23" s="90">
        <f t="shared" si="3"/>
        <v>17104.172148999998</v>
      </c>
      <c r="S23" s="13">
        <f t="shared" si="1"/>
        <v>0.8942951169802994</v>
      </c>
    </row>
    <row r="24" spans="2:19" ht="22.5" customHeight="1" x14ac:dyDescent="0.2">
      <c r="B24" s="95" t="s">
        <v>63</v>
      </c>
      <c r="C24" s="7">
        <v>1539.3409999999999</v>
      </c>
      <c r="D24" s="7">
        <v>12.212</v>
      </c>
      <c r="E24" s="14"/>
      <c r="F24" s="14"/>
      <c r="G24" s="14"/>
      <c r="H24" s="14"/>
      <c r="I24" s="13"/>
      <c r="J24" s="7"/>
      <c r="K24" s="7"/>
      <c r="L24" s="7"/>
      <c r="M24" s="7"/>
      <c r="N24" s="86">
        <f t="shared" si="2"/>
        <v>1551.5529999999999</v>
      </c>
      <c r="O24" s="7"/>
      <c r="P24" s="13">
        <f t="shared" si="5"/>
        <v>1551.5529999999999</v>
      </c>
      <c r="Q24" s="7"/>
      <c r="R24" s="90">
        <f t="shared" si="3"/>
        <v>1551.5529999999999</v>
      </c>
      <c r="S24" s="13">
        <f t="shared" si="1"/>
        <v>8.1123263935183071E-2</v>
      </c>
    </row>
    <row r="25" spans="2:19" ht="30" customHeight="1" x14ac:dyDescent="0.2">
      <c r="B25" s="96" t="s">
        <v>64</v>
      </c>
      <c r="C25" s="7">
        <v>5706.750352</v>
      </c>
      <c r="D25" s="7">
        <v>9400.0997969999989</v>
      </c>
      <c r="E25" s="83"/>
      <c r="F25" s="83"/>
      <c r="G25" s="83"/>
      <c r="H25" s="83"/>
      <c r="I25" s="13"/>
      <c r="J25" s="7"/>
      <c r="K25" s="7"/>
      <c r="L25" s="7"/>
      <c r="M25" s="7"/>
      <c r="N25" s="86">
        <f t="shared" si="2"/>
        <v>15106.850148999998</v>
      </c>
      <c r="O25" s="7"/>
      <c r="P25" s="13">
        <f t="shared" si="5"/>
        <v>15106.850148999998</v>
      </c>
      <c r="Q25" s="7"/>
      <c r="R25" s="90">
        <f t="shared" si="3"/>
        <v>15106.850148999998</v>
      </c>
      <c r="S25" s="13">
        <f t="shared" si="1"/>
        <v>0.78986473028416471</v>
      </c>
    </row>
    <row r="26" spans="2:19" ht="36" customHeight="1" x14ac:dyDescent="0.2">
      <c r="B26" s="97" t="s">
        <v>65</v>
      </c>
      <c r="C26" s="7">
        <v>444.601</v>
      </c>
      <c r="D26" s="7">
        <v>1.1679999999999999</v>
      </c>
      <c r="E26" s="83"/>
      <c r="F26" s="83"/>
      <c r="G26" s="83"/>
      <c r="H26" s="83"/>
      <c r="I26" s="13"/>
      <c r="J26" s="7"/>
      <c r="K26" s="7"/>
      <c r="L26" s="7"/>
      <c r="M26" s="7"/>
      <c r="N26" s="86">
        <f t="shared" si="2"/>
        <v>445.76900000000001</v>
      </c>
      <c r="O26" s="7"/>
      <c r="P26" s="13">
        <f t="shared" si="5"/>
        <v>445.76900000000001</v>
      </c>
      <c r="Q26" s="7"/>
      <c r="R26" s="90">
        <f t="shared" si="3"/>
        <v>445.76900000000001</v>
      </c>
      <c r="S26" s="13">
        <f t="shared" si="1"/>
        <v>2.3307122760951527E-2</v>
      </c>
    </row>
    <row r="27" spans="2:19" ht="23.25" customHeight="1" x14ac:dyDescent="0.25">
      <c r="B27" s="94" t="s">
        <v>66</v>
      </c>
      <c r="C27" s="7">
        <v>4.5010000000000003</v>
      </c>
      <c r="D27" s="7">
        <v>6294.1329999999998</v>
      </c>
      <c r="E27" s="14"/>
      <c r="F27" s="14"/>
      <c r="G27" s="14"/>
      <c r="H27" s="14"/>
      <c r="I27" s="13"/>
      <c r="J27" s="7"/>
      <c r="K27" s="7"/>
      <c r="L27" s="7"/>
      <c r="M27" s="7"/>
      <c r="N27" s="86">
        <f t="shared" si="2"/>
        <v>6298.634</v>
      </c>
      <c r="O27" s="7"/>
      <c r="P27" s="13">
        <f t="shared" si="5"/>
        <v>6298.634</v>
      </c>
      <c r="Q27" s="7"/>
      <c r="R27" s="90">
        <f t="shared" si="3"/>
        <v>6298.634</v>
      </c>
      <c r="S27" s="13">
        <f t="shared" si="1"/>
        <v>0.32932535879413594</v>
      </c>
    </row>
    <row r="28" spans="2:19" ht="36.75" customHeight="1" x14ac:dyDescent="0.2">
      <c r="B28" s="98" t="s">
        <v>67</v>
      </c>
      <c r="C28" s="12">
        <f>SUM(C29:C32)</f>
        <v>36249.677041999996</v>
      </c>
      <c r="D28" s="12">
        <f>D29+D30+D31+D32</f>
        <v>7110.6315420000001</v>
      </c>
      <c r="E28" s="83">
        <f t="shared" ref="E28:M28" si="7">E29+E30+E31+E32</f>
        <v>0</v>
      </c>
      <c r="F28" s="83">
        <f t="shared" si="7"/>
        <v>0</v>
      </c>
      <c r="G28" s="99">
        <f t="shared" si="7"/>
        <v>1409.4380000000001</v>
      </c>
      <c r="H28" s="83">
        <f t="shared" si="7"/>
        <v>0</v>
      </c>
      <c r="I28" s="12">
        <f>I29+I30+I31+I32</f>
        <v>129.21899999999999</v>
      </c>
      <c r="J28" s="7">
        <f t="shared" si="7"/>
        <v>0</v>
      </c>
      <c r="K28" s="7">
        <f t="shared" si="7"/>
        <v>0</v>
      </c>
      <c r="L28" s="7">
        <f t="shared" si="7"/>
        <v>0</v>
      </c>
      <c r="M28" s="7">
        <f t="shared" si="7"/>
        <v>0</v>
      </c>
      <c r="N28" s="86">
        <f t="shared" si="2"/>
        <v>44898.965583999998</v>
      </c>
      <c r="O28" s="7">
        <f>O29+O30+O31</f>
        <v>0</v>
      </c>
      <c r="P28" s="13">
        <f t="shared" si="5"/>
        <v>44898.965583999998</v>
      </c>
      <c r="Q28" s="7">
        <f>Q29+Q30+Q31</f>
        <v>0</v>
      </c>
      <c r="R28" s="90">
        <f t="shared" si="3"/>
        <v>44898.965583999998</v>
      </c>
      <c r="S28" s="13">
        <f>R28/$R$11*100</f>
        <v>2.3475515406096559</v>
      </c>
    </row>
    <row r="29" spans="2:19" ht="25.5" customHeight="1" x14ac:dyDescent="0.2">
      <c r="B29" s="95" t="s">
        <v>68</v>
      </c>
      <c r="C29" s="7">
        <v>23103.897999999997</v>
      </c>
      <c r="D29" s="7">
        <v>5466.0039999999999</v>
      </c>
      <c r="E29" s="14"/>
      <c r="F29" s="14"/>
      <c r="G29" s="14"/>
      <c r="H29" s="14"/>
      <c r="I29" s="13"/>
      <c r="J29" s="7"/>
      <c r="K29" s="7"/>
      <c r="L29" s="7"/>
      <c r="M29" s="7"/>
      <c r="N29" s="86">
        <f t="shared" si="2"/>
        <v>28569.901999999998</v>
      </c>
      <c r="O29" s="7"/>
      <c r="P29" s="13">
        <f t="shared" si="5"/>
        <v>28569.901999999998</v>
      </c>
      <c r="Q29" s="7"/>
      <c r="R29" s="90">
        <f t="shared" si="3"/>
        <v>28569.901999999998</v>
      </c>
      <c r="S29" s="13">
        <f>R29/$R$11*100</f>
        <v>1.4937831324797251</v>
      </c>
    </row>
    <row r="30" spans="2:19" ht="24.6" customHeight="1" x14ac:dyDescent="0.2">
      <c r="B30" s="95" t="s">
        <v>69</v>
      </c>
      <c r="C30" s="7">
        <v>10028.727999999999</v>
      </c>
      <c r="D30" s="7"/>
      <c r="E30" s="83"/>
      <c r="F30" s="83"/>
      <c r="G30" s="83"/>
      <c r="H30" s="83"/>
      <c r="I30" s="83"/>
      <c r="J30" s="7"/>
      <c r="K30" s="7"/>
      <c r="L30" s="7"/>
      <c r="M30" s="7"/>
      <c r="N30" s="86">
        <f t="shared" si="2"/>
        <v>10028.727999999999</v>
      </c>
      <c r="O30" s="7"/>
      <c r="P30" s="13">
        <f t="shared" si="5"/>
        <v>10028.727999999999</v>
      </c>
      <c r="Q30" s="7"/>
      <c r="R30" s="90">
        <f t="shared" si="3"/>
        <v>10028.727999999999</v>
      </c>
      <c r="S30" s="13">
        <f>R30/$R$11*100</f>
        <v>0.5243540816705331</v>
      </c>
    </row>
    <row r="31" spans="2:19" s="100" customFormat="1" ht="36.75" customHeight="1" x14ac:dyDescent="0.2">
      <c r="B31" s="101" t="s">
        <v>70</v>
      </c>
      <c r="C31" s="7">
        <v>1759.0700419999998</v>
      </c>
      <c r="D31" s="7">
        <v>36.574542000000001</v>
      </c>
      <c r="E31" s="83"/>
      <c r="F31" s="83">
        <v>0</v>
      </c>
      <c r="G31" s="83">
        <v>1409.4380000000001</v>
      </c>
      <c r="H31" s="83"/>
      <c r="I31" s="7">
        <v>0</v>
      </c>
      <c r="J31" s="7"/>
      <c r="K31" s="7"/>
      <c r="L31" s="7"/>
      <c r="M31" s="7"/>
      <c r="N31" s="86">
        <f t="shared" si="2"/>
        <v>3205.0825839999998</v>
      </c>
      <c r="O31" s="7"/>
      <c r="P31" s="13">
        <f t="shared" si="5"/>
        <v>3205.0825839999998</v>
      </c>
      <c r="Q31" s="7"/>
      <c r="R31" s="90">
        <f t="shared" si="3"/>
        <v>3205.0825839999998</v>
      </c>
      <c r="S31" s="13">
        <f t="shared" si="1"/>
        <v>0.16757839429003751</v>
      </c>
    </row>
    <row r="32" spans="2:19" ht="53.45" customHeight="1" x14ac:dyDescent="0.2">
      <c r="B32" s="101" t="s">
        <v>71</v>
      </c>
      <c r="C32" s="7">
        <v>1357.981</v>
      </c>
      <c r="D32" s="7">
        <v>1608.0530000000001</v>
      </c>
      <c r="E32" s="83"/>
      <c r="F32" s="83"/>
      <c r="G32" s="83"/>
      <c r="H32" s="83"/>
      <c r="I32" s="7">
        <v>129.21899999999999</v>
      </c>
      <c r="J32" s="102"/>
      <c r="K32" s="7"/>
      <c r="L32" s="7"/>
      <c r="M32" s="7"/>
      <c r="N32" s="86">
        <f t="shared" si="2"/>
        <v>3095.2530000000002</v>
      </c>
      <c r="O32" s="7"/>
      <c r="P32" s="13">
        <f t="shared" si="5"/>
        <v>3095.2530000000002</v>
      </c>
      <c r="Q32" s="7"/>
      <c r="R32" s="90">
        <f t="shared" si="3"/>
        <v>3095.2530000000002</v>
      </c>
      <c r="S32" s="13">
        <f t="shared" si="1"/>
        <v>0.16183593216936015</v>
      </c>
    </row>
    <row r="33" spans="2:19" ht="36" customHeight="1" x14ac:dyDescent="0.2">
      <c r="B33" s="98" t="s">
        <v>72</v>
      </c>
      <c r="C33" s="7">
        <v>593.05899999999997</v>
      </c>
      <c r="D33" s="7">
        <v>0</v>
      </c>
      <c r="E33" s="83"/>
      <c r="F33" s="83"/>
      <c r="G33" s="83"/>
      <c r="H33" s="83"/>
      <c r="I33" s="7">
        <v>0</v>
      </c>
      <c r="J33" s="7"/>
      <c r="K33" s="7"/>
      <c r="L33" s="7"/>
      <c r="M33" s="7"/>
      <c r="N33" s="86">
        <f t="shared" si="2"/>
        <v>593.05899999999997</v>
      </c>
      <c r="O33" s="7"/>
      <c r="P33" s="13">
        <f t="shared" si="5"/>
        <v>593.05899999999997</v>
      </c>
      <c r="Q33" s="7"/>
      <c r="R33" s="90">
        <f t="shared" si="3"/>
        <v>593.05899999999997</v>
      </c>
      <c r="S33" s="13">
        <f t="shared" si="1"/>
        <v>3.1008210345464023E-2</v>
      </c>
    </row>
    <row r="34" spans="2:19" ht="28.15" customHeight="1" x14ac:dyDescent="0.2">
      <c r="B34" s="103" t="s">
        <v>73</v>
      </c>
      <c r="C34" s="7">
        <v>0.70499999999999996</v>
      </c>
      <c r="D34" s="7">
        <v>218.77199999999999</v>
      </c>
      <c r="E34" s="83"/>
      <c r="F34" s="83"/>
      <c r="G34" s="83"/>
      <c r="H34" s="83"/>
      <c r="I34" s="7">
        <v>535.04600000000005</v>
      </c>
      <c r="J34" s="7"/>
      <c r="K34" s="7"/>
      <c r="L34" s="7"/>
      <c r="M34" s="7"/>
      <c r="N34" s="86">
        <f t="shared" si="2"/>
        <v>754.52300000000002</v>
      </c>
      <c r="O34" s="7"/>
      <c r="P34" s="13">
        <f t="shared" si="5"/>
        <v>754.52300000000002</v>
      </c>
      <c r="Q34" s="7"/>
      <c r="R34" s="90">
        <f t="shared" si="3"/>
        <v>754.52300000000002</v>
      </c>
      <c r="S34" s="13">
        <f t="shared" si="1"/>
        <v>3.9450388400632232E-2</v>
      </c>
    </row>
    <row r="35" spans="2:19" ht="24" customHeight="1" x14ac:dyDescent="0.2">
      <c r="B35" s="104" t="s">
        <v>74</v>
      </c>
      <c r="C35" s="7">
        <v>4015.4160000000002</v>
      </c>
      <c r="D35" s="7"/>
      <c r="E35" s="83">
        <v>28945.286894000001</v>
      </c>
      <c r="F35" s="83">
        <v>775.44100000000003</v>
      </c>
      <c r="G35" s="83">
        <v>16105.909034</v>
      </c>
      <c r="H35" s="83"/>
      <c r="I35" s="7">
        <v>6.2E-2</v>
      </c>
      <c r="J35" s="7"/>
      <c r="K35" s="7"/>
      <c r="L35" s="7"/>
      <c r="M35" s="7"/>
      <c r="N35" s="86">
        <f>SUM(C35:M35)</f>
        <v>49842.114928000003</v>
      </c>
      <c r="O35" s="105">
        <v>-41.283999999999999</v>
      </c>
      <c r="P35" s="13">
        <f t="shared" si="5"/>
        <v>49800.830928000003</v>
      </c>
      <c r="Q35" s="7"/>
      <c r="R35" s="90">
        <f t="shared" si="3"/>
        <v>49800.830928000003</v>
      </c>
      <c r="S35" s="13">
        <f>R35/$R$11*100</f>
        <v>2.6038465663522756</v>
      </c>
    </row>
    <row r="36" spans="2:19" ht="23.45" customHeight="1" x14ac:dyDescent="0.2">
      <c r="B36" s="106" t="s">
        <v>75</v>
      </c>
      <c r="C36" s="7">
        <v>6762.3320000000003</v>
      </c>
      <c r="D36" s="7">
        <v>6859.1825779999999</v>
      </c>
      <c r="E36" s="7">
        <v>19.701000000000001</v>
      </c>
      <c r="F36" s="7">
        <v>1.3049999999999999</v>
      </c>
      <c r="G36" s="7">
        <v>18.437000000000001</v>
      </c>
      <c r="H36" s="83"/>
      <c r="I36" s="7">
        <v>4523.3130000000001</v>
      </c>
      <c r="J36" s="7"/>
      <c r="K36" s="7">
        <v>365.63359603999999</v>
      </c>
      <c r="L36" s="7">
        <v>418.15556000000004</v>
      </c>
      <c r="M36" s="7">
        <v>110.02800000000001</v>
      </c>
      <c r="N36" s="86">
        <f t="shared" si="2"/>
        <v>19078.087734039997</v>
      </c>
      <c r="O36" s="105">
        <v>-6727.6151139200001</v>
      </c>
      <c r="P36" s="13">
        <f t="shared" si="5"/>
        <v>12350.472620119996</v>
      </c>
      <c r="Q36" s="7"/>
      <c r="R36" s="90">
        <f t="shared" si="3"/>
        <v>12350.472620119996</v>
      </c>
      <c r="S36" s="13">
        <f t="shared" si="1"/>
        <v>0.64574697099373757</v>
      </c>
    </row>
    <row r="37" spans="2:19" ht="0.6" customHeight="1" x14ac:dyDescent="0.2">
      <c r="B37" s="107"/>
      <c r="C37" s="7"/>
      <c r="D37" s="7"/>
      <c r="E37" s="7"/>
      <c r="F37" s="7"/>
      <c r="G37" s="7"/>
      <c r="H37" s="83"/>
      <c r="I37" s="7"/>
      <c r="J37" s="7"/>
      <c r="K37" s="7"/>
      <c r="L37" s="7"/>
      <c r="M37" s="7"/>
      <c r="N37" s="86"/>
      <c r="O37" s="105"/>
      <c r="P37" s="13"/>
      <c r="Q37" s="7"/>
      <c r="R37" s="90"/>
      <c r="S37" s="13"/>
    </row>
    <row r="38" spans="2:19" ht="21.6" customHeight="1" x14ac:dyDescent="0.2">
      <c r="B38" s="108" t="s">
        <v>76</v>
      </c>
      <c r="C38" s="7">
        <v>90.716515000000001</v>
      </c>
      <c r="D38" s="7">
        <v>11431.162445999998</v>
      </c>
      <c r="E38" s="83">
        <v>7967.9544999999998</v>
      </c>
      <c r="F38" s="83">
        <v>0</v>
      </c>
      <c r="G38" s="83">
        <v>284.79300000000001</v>
      </c>
      <c r="H38" s="83"/>
      <c r="I38" s="7">
        <v>7999.7110000000002</v>
      </c>
      <c r="J38" s="7">
        <v>1.1180000000000001</v>
      </c>
      <c r="K38" s="7"/>
      <c r="L38" s="7">
        <v>4164.8376550000003</v>
      </c>
      <c r="M38" s="11"/>
      <c r="N38" s="86">
        <f>SUM(C38:M38)</f>
        <v>31940.293115999997</v>
      </c>
      <c r="O38" s="12">
        <f>-N38</f>
        <v>-31940.293115999997</v>
      </c>
      <c r="P38" s="13">
        <f t="shared" si="5"/>
        <v>0</v>
      </c>
      <c r="Q38" s="7"/>
      <c r="R38" s="90">
        <f t="shared" si="3"/>
        <v>0</v>
      </c>
      <c r="S38" s="13">
        <f t="shared" si="1"/>
        <v>0</v>
      </c>
    </row>
    <row r="39" spans="2:19" ht="23.25" customHeight="1" x14ac:dyDescent="0.2">
      <c r="B39" s="109" t="s">
        <v>77</v>
      </c>
      <c r="C39" s="7">
        <v>150.25700000000001</v>
      </c>
      <c r="D39" s="7">
        <v>89.622408000000007</v>
      </c>
      <c r="E39" s="83"/>
      <c r="F39" s="83"/>
      <c r="G39" s="83"/>
      <c r="H39" s="83"/>
      <c r="I39" s="7">
        <v>66.25800000000001</v>
      </c>
      <c r="J39" s="110"/>
      <c r="K39" s="7"/>
      <c r="L39" s="7"/>
      <c r="M39" s="7"/>
      <c r="N39" s="86">
        <f t="shared" si="2"/>
        <v>306.13740800000005</v>
      </c>
      <c r="O39" s="7">
        <v>0</v>
      </c>
      <c r="P39" s="13">
        <f t="shared" si="5"/>
        <v>306.13740800000005</v>
      </c>
      <c r="Q39" s="7"/>
      <c r="R39" s="90">
        <f t="shared" si="3"/>
        <v>306.13740800000005</v>
      </c>
      <c r="S39" s="13">
        <f t="shared" si="1"/>
        <v>1.6006456595177111E-2</v>
      </c>
    </row>
    <row r="40" spans="2:19" ht="21" customHeight="1" x14ac:dyDescent="0.2">
      <c r="B40" s="109" t="s">
        <v>78</v>
      </c>
      <c r="C40" s="7">
        <v>0</v>
      </c>
      <c r="D40" s="7">
        <v>8.1702999999999998E-2</v>
      </c>
      <c r="E40" s="7"/>
      <c r="F40" s="7"/>
      <c r="G40" s="7">
        <v>0</v>
      </c>
      <c r="H40" s="7"/>
      <c r="I40" s="7"/>
      <c r="J40" s="7"/>
      <c r="K40" s="7"/>
      <c r="L40" s="7">
        <v>0</v>
      </c>
      <c r="M40" s="7"/>
      <c r="N40" s="86">
        <f t="shared" si="2"/>
        <v>8.1702999999999998E-2</v>
      </c>
      <c r="O40" s="12"/>
      <c r="P40" s="13">
        <f t="shared" si="5"/>
        <v>8.1702999999999998E-2</v>
      </c>
      <c r="Q40" s="7"/>
      <c r="R40" s="90">
        <f t="shared" si="3"/>
        <v>8.1702999999999998E-2</v>
      </c>
      <c r="S40" s="13">
        <f t="shared" si="1"/>
        <v>4.2718579599254828E-6</v>
      </c>
    </row>
    <row r="41" spans="2:19" ht="33" customHeight="1" x14ac:dyDescent="0.2">
      <c r="B41" s="111" t="s">
        <v>79</v>
      </c>
      <c r="C41" s="7">
        <v>6046.1530000000002</v>
      </c>
      <c r="D41" s="7">
        <v>497.560497</v>
      </c>
      <c r="E41" s="7">
        <v>0</v>
      </c>
      <c r="F41" s="7">
        <v>1.5390000000000001</v>
      </c>
      <c r="G41" s="7">
        <v>1.4E-2</v>
      </c>
      <c r="H41" s="7"/>
      <c r="I41" s="7">
        <v>155.73199999999997</v>
      </c>
      <c r="J41" s="7">
        <v>10.200397000000001</v>
      </c>
      <c r="K41" s="7"/>
      <c r="L41" s="7"/>
      <c r="M41" s="7"/>
      <c r="N41" s="86">
        <f t="shared" si="2"/>
        <v>6711.1988940000001</v>
      </c>
      <c r="O41" s="7"/>
      <c r="P41" s="13">
        <f t="shared" si="5"/>
        <v>6711.1988940000001</v>
      </c>
      <c r="Q41" s="7"/>
      <c r="R41" s="90">
        <f t="shared" si="3"/>
        <v>6711.1988940000001</v>
      </c>
      <c r="S41" s="13">
        <f t="shared" si="1"/>
        <v>0.3508963981246343</v>
      </c>
    </row>
    <row r="42" spans="2:19" ht="24" customHeight="1" x14ac:dyDescent="0.25">
      <c r="B42" s="63" t="s">
        <v>80</v>
      </c>
      <c r="C42" s="7">
        <v>1699.454</v>
      </c>
      <c r="D42" s="7"/>
      <c r="E42" s="7"/>
      <c r="F42" s="7"/>
      <c r="G42" s="7"/>
      <c r="H42" s="7"/>
      <c r="I42" s="7">
        <v>0</v>
      </c>
      <c r="J42" s="7"/>
      <c r="K42" s="7"/>
      <c r="L42" s="7"/>
      <c r="M42" s="7">
        <v>417.39400000000001</v>
      </c>
      <c r="N42" s="86">
        <f>SUM(C42:M42)</f>
        <v>2116.848</v>
      </c>
      <c r="O42" s="7"/>
      <c r="P42" s="13">
        <f t="shared" si="5"/>
        <v>2116.848</v>
      </c>
      <c r="Q42" s="7">
        <f>-P42</f>
        <v>-2116.848</v>
      </c>
      <c r="R42" s="112">
        <f t="shared" si="3"/>
        <v>0</v>
      </c>
      <c r="S42" s="13">
        <f t="shared" si="1"/>
        <v>0</v>
      </c>
    </row>
    <row r="43" spans="2:19" ht="22.9" customHeight="1" x14ac:dyDescent="0.25">
      <c r="B43" s="113" t="s">
        <v>81</v>
      </c>
      <c r="C43" s="7">
        <v>17.149999999999999</v>
      </c>
      <c r="D43" s="7">
        <v>0.114</v>
      </c>
      <c r="E43" s="7"/>
      <c r="F43" s="7"/>
      <c r="G43" s="7"/>
      <c r="H43" s="7"/>
      <c r="I43" s="7">
        <v>0</v>
      </c>
      <c r="J43" s="7"/>
      <c r="K43" s="7"/>
      <c r="L43" s="7"/>
      <c r="M43" s="7"/>
      <c r="N43" s="86">
        <f t="shared" si="2"/>
        <v>17.263999999999999</v>
      </c>
      <c r="O43" s="7"/>
      <c r="P43" s="13">
        <f t="shared" si="5"/>
        <v>17.263999999999999</v>
      </c>
      <c r="Q43" s="7"/>
      <c r="R43" s="112">
        <f t="shared" si="3"/>
        <v>17.263999999999999</v>
      </c>
      <c r="S43" s="13">
        <f t="shared" si="1"/>
        <v>9.026517486524795E-4</v>
      </c>
    </row>
    <row r="44" spans="2:19" ht="26.45" customHeight="1" x14ac:dyDescent="0.25">
      <c r="B44" s="113" t="s">
        <v>82</v>
      </c>
      <c r="C44" s="7">
        <v>-1.226</v>
      </c>
      <c r="D44" s="7">
        <v>0.38963999999999999</v>
      </c>
      <c r="E44" s="7">
        <v>0</v>
      </c>
      <c r="F44" s="7">
        <v>0</v>
      </c>
      <c r="G44" s="7">
        <v>0</v>
      </c>
      <c r="H44" s="7"/>
      <c r="I44" s="7">
        <v>2.4230000000000018</v>
      </c>
      <c r="J44" s="7"/>
      <c r="K44" s="7"/>
      <c r="L44" s="7"/>
      <c r="M44" s="7"/>
      <c r="N44" s="86">
        <f t="shared" si="2"/>
        <v>1.5866400000000018</v>
      </c>
      <c r="O44" s="7"/>
      <c r="P44" s="13">
        <f>N44+O44</f>
        <v>1.5866400000000018</v>
      </c>
      <c r="Q44" s="7"/>
      <c r="R44" s="112">
        <f>P44+Q44</f>
        <v>1.5866400000000018</v>
      </c>
      <c r="S44" s="13">
        <f t="shared" si="1"/>
        <v>8.2957794861096619E-5</v>
      </c>
    </row>
    <row r="45" spans="2:19" ht="51.6" customHeight="1" x14ac:dyDescent="0.25">
      <c r="B45" s="113" t="s">
        <v>83</v>
      </c>
      <c r="C45" s="7">
        <v>392.20900000000074</v>
      </c>
      <c r="D45" s="7">
        <v>51.392888999999997</v>
      </c>
      <c r="E45" s="7">
        <v>0</v>
      </c>
      <c r="F45" s="7">
        <v>0</v>
      </c>
      <c r="G45" s="7">
        <v>0</v>
      </c>
      <c r="H45" s="7"/>
      <c r="I45" s="7">
        <v>8.7870000000000346</v>
      </c>
      <c r="J45" s="7">
        <v>44.368805999999999</v>
      </c>
      <c r="K45" s="7"/>
      <c r="L45" s="7"/>
      <c r="M45" s="7"/>
      <c r="N45" s="86">
        <f t="shared" si="2"/>
        <v>496.75769500000075</v>
      </c>
      <c r="O45" s="7"/>
      <c r="P45" s="13">
        <f>N45+O45</f>
        <v>496.75769500000075</v>
      </c>
      <c r="Q45" s="7"/>
      <c r="R45" s="112">
        <f>P45+Q45</f>
        <v>496.75769500000075</v>
      </c>
      <c r="S45" s="13">
        <f>R45/$R$11*100</f>
        <v>2.5973077041724156E-2</v>
      </c>
    </row>
    <row r="46" spans="2:19" ht="36" customHeight="1" x14ac:dyDescent="0.25">
      <c r="B46" s="114" t="s">
        <v>84</v>
      </c>
      <c r="C46" s="7">
        <v>1969.3779999999999</v>
      </c>
      <c r="D46" s="7"/>
      <c r="E46" s="7">
        <v>20.058999999999997</v>
      </c>
      <c r="F46" s="7">
        <v>1.5799999999999983</v>
      </c>
      <c r="G46" s="7">
        <v>0</v>
      </c>
      <c r="H46" s="4"/>
      <c r="I46" s="7">
        <v>0</v>
      </c>
      <c r="J46" s="7"/>
      <c r="K46" s="115"/>
      <c r="L46" s="115"/>
      <c r="M46" s="115"/>
      <c r="N46" s="86">
        <f>SUM(C46:M46)</f>
        <v>1991.0169999999998</v>
      </c>
      <c r="O46" s="7"/>
      <c r="P46" s="13">
        <f>N46+O46</f>
        <v>1991.0169999999998</v>
      </c>
      <c r="Q46" s="7"/>
      <c r="R46" s="112">
        <f>P46+Q46</f>
        <v>1991.0169999999998</v>
      </c>
      <c r="S46" s="13">
        <f>R46/$R$11*100</f>
        <v>0.10410072848973666</v>
      </c>
    </row>
    <row r="47" spans="2:19" ht="21" customHeight="1" x14ac:dyDescent="0.25">
      <c r="B47" s="114"/>
      <c r="C47" s="7"/>
      <c r="D47" s="7"/>
      <c r="E47" s="7"/>
      <c r="F47" s="7"/>
      <c r="G47" s="7"/>
      <c r="H47" s="4"/>
      <c r="I47" s="7"/>
      <c r="J47" s="7"/>
      <c r="K47" s="115"/>
      <c r="L47" s="115"/>
      <c r="M47" s="115"/>
      <c r="N47" s="86"/>
      <c r="O47" s="7"/>
      <c r="P47" s="13"/>
      <c r="Q47" s="7"/>
      <c r="R47" s="112"/>
      <c r="S47" s="13"/>
    </row>
    <row r="48" spans="2:19" s="89" customFormat="1" ht="30.75" customHeight="1" x14ac:dyDescent="0.25">
      <c r="B48" s="8" t="s">
        <v>85</v>
      </c>
      <c r="C48" s="9">
        <f>C49+C63+C66+C69</f>
        <v>110073.06100000003</v>
      </c>
      <c r="D48" s="9">
        <f t="shared" ref="D48:M48" si="8">D49+D63+D66+D69+D70</f>
        <v>34346.238680000002</v>
      </c>
      <c r="E48" s="9">
        <f t="shared" si="8"/>
        <v>41322.183894000002</v>
      </c>
      <c r="F48" s="9">
        <f t="shared" si="8"/>
        <v>539.79899999999998</v>
      </c>
      <c r="G48" s="9">
        <f t="shared" si="8"/>
        <v>20737.130033999998</v>
      </c>
      <c r="H48" s="9">
        <f t="shared" si="8"/>
        <v>170.49100000000001</v>
      </c>
      <c r="I48" s="9">
        <f t="shared" si="8"/>
        <v>12512.642</v>
      </c>
      <c r="J48" s="9">
        <f t="shared" si="8"/>
        <v>54.992646999999998</v>
      </c>
      <c r="K48" s="9">
        <f t="shared" si="8"/>
        <v>338.92623899999995</v>
      </c>
      <c r="L48" s="90">
        <f t="shared" si="8"/>
        <v>4552.4550900000013</v>
      </c>
      <c r="M48" s="90">
        <f t="shared" si="8"/>
        <v>860.51099999999997</v>
      </c>
      <c r="N48" s="90">
        <f>SUM(C48:M48)</f>
        <v>225508.43058400002</v>
      </c>
      <c r="O48" s="9">
        <f>O49+O63+O66+O69+O70</f>
        <v>-38709.192229919994</v>
      </c>
      <c r="P48" s="90">
        <f>N48+O48</f>
        <v>186799.23835408001</v>
      </c>
      <c r="Q48" s="9">
        <f>Q49+Q63+Q66+Q69</f>
        <v>-1817.5968499999999</v>
      </c>
      <c r="R48" s="91">
        <f t="shared" ref="R48:R69" si="9">P48+Q48</f>
        <v>184981.64150408001</v>
      </c>
      <c r="S48" s="90">
        <f>R48/$R$11*100</f>
        <v>9.6718027208215887</v>
      </c>
    </row>
    <row r="49" spans="1:19" ht="20.100000000000001" customHeight="1" x14ac:dyDescent="0.25">
      <c r="B49" s="116" t="s">
        <v>86</v>
      </c>
      <c r="C49" s="9">
        <f>SUM(C50:C62)</f>
        <v>103493.02900000002</v>
      </c>
      <c r="D49" s="9">
        <f>SUM(D50:D62)</f>
        <v>28943.447985999999</v>
      </c>
      <c r="E49" s="9">
        <f t="shared" ref="E49:K49" si="10">SUM(E50:E62)</f>
        <v>41319.624894</v>
      </c>
      <c r="F49" s="9">
        <f>SUM(F50:F62)</f>
        <v>545.85</v>
      </c>
      <c r="G49" s="9">
        <f>SUM(G50:G62)</f>
        <v>20749.612033999998</v>
      </c>
      <c r="H49" s="9">
        <f t="shared" si="10"/>
        <v>0</v>
      </c>
      <c r="I49" s="9">
        <f>SUM(I50:I62)</f>
        <v>12306.746999999999</v>
      </c>
      <c r="J49" s="9">
        <f t="shared" si="10"/>
        <v>54.994385000000001</v>
      </c>
      <c r="K49" s="9">
        <f t="shared" si="10"/>
        <v>338.92623899999995</v>
      </c>
      <c r="L49" s="9">
        <f>SUM(L50:L62)</f>
        <v>2993.6448200000004</v>
      </c>
      <c r="M49" s="9">
        <f>SUM(M50:M62)</f>
        <v>146.27500000000001</v>
      </c>
      <c r="N49" s="90">
        <f>SUM(C49:M49)</f>
        <v>210892.151358</v>
      </c>
      <c r="O49" s="9">
        <f>SUM(O50:O62)</f>
        <v>-38685.301169919992</v>
      </c>
      <c r="P49" s="13">
        <f t="shared" ref="P49:P69" si="11">N49+O49</f>
        <v>172206.85018808002</v>
      </c>
      <c r="Q49" s="9">
        <f>SUM(Q50:Q62)</f>
        <v>0</v>
      </c>
      <c r="R49" s="112">
        <f>P49+Q49</f>
        <v>172206.85018808002</v>
      </c>
      <c r="S49" s="13">
        <f>R49/$R$11*100</f>
        <v>9.0038701605772715</v>
      </c>
    </row>
    <row r="50" spans="1:19" ht="23.25" customHeight="1" x14ac:dyDescent="0.2">
      <c r="A50" s="117"/>
      <c r="B50" s="118" t="s">
        <v>87</v>
      </c>
      <c r="C50" s="15">
        <v>22509.012999999999</v>
      </c>
      <c r="D50" s="15">
        <v>12204.528174999999</v>
      </c>
      <c r="E50" s="14">
        <v>139.089</v>
      </c>
      <c r="F50" s="14">
        <v>65.427000000000007</v>
      </c>
      <c r="G50" s="14">
        <v>130.386</v>
      </c>
      <c r="H50" s="14"/>
      <c r="I50" s="65">
        <v>6828.2979999999998</v>
      </c>
      <c r="J50" s="15"/>
      <c r="K50" s="65"/>
      <c r="L50" s="15">
        <v>251.48248999999998</v>
      </c>
      <c r="M50" s="15">
        <v>1.8029999999999999</v>
      </c>
      <c r="N50" s="90">
        <f>SUM(C50:M50)</f>
        <v>42130.026665000005</v>
      </c>
      <c r="O50" s="11"/>
      <c r="P50" s="13">
        <f t="shared" si="11"/>
        <v>42130.026665000005</v>
      </c>
      <c r="Q50" s="11"/>
      <c r="R50" s="112">
        <f t="shared" si="9"/>
        <v>42130.026665000005</v>
      </c>
      <c r="S50" s="13">
        <f>R50/$R$11*100</f>
        <v>2.2027770064838883</v>
      </c>
    </row>
    <row r="51" spans="1:19" ht="19.899999999999999" customHeight="1" x14ac:dyDescent="0.2">
      <c r="A51" s="117"/>
      <c r="B51" s="118" t="s">
        <v>88</v>
      </c>
      <c r="C51" s="15">
        <v>2939.9369999999999</v>
      </c>
      <c r="D51" s="15">
        <v>7696.7451920000003</v>
      </c>
      <c r="E51" s="14">
        <v>208.25899999999999</v>
      </c>
      <c r="F51" s="14">
        <v>8.8260000000000005</v>
      </c>
      <c r="G51" s="119">
        <v>15018.492</v>
      </c>
      <c r="H51" s="14">
        <v>0</v>
      </c>
      <c r="I51" s="65">
        <v>2542.069</v>
      </c>
      <c r="J51" s="65"/>
      <c r="K51" s="65">
        <v>5.7042390000000003</v>
      </c>
      <c r="L51" s="65">
        <v>372.43921</v>
      </c>
      <c r="M51" s="65">
        <v>22.678999999999998</v>
      </c>
      <c r="N51" s="90">
        <f>SUM(C51:M51)</f>
        <v>28815.150640999997</v>
      </c>
      <c r="O51" s="12">
        <v>-6542.7129999999997</v>
      </c>
      <c r="P51" s="13">
        <f t="shared" si="11"/>
        <v>22272.437640999997</v>
      </c>
      <c r="Q51" s="11"/>
      <c r="R51" s="112">
        <f t="shared" si="9"/>
        <v>22272.437640999997</v>
      </c>
      <c r="S51" s="13">
        <f>R51/$R$11*100</f>
        <v>1.1645189286029862</v>
      </c>
    </row>
    <row r="52" spans="1:19" ht="16.899999999999999" customHeight="1" x14ac:dyDescent="0.2">
      <c r="A52" s="117"/>
      <c r="B52" s="118" t="s">
        <v>89</v>
      </c>
      <c r="C52" s="15">
        <v>12142.031000000001</v>
      </c>
      <c r="D52" s="15">
        <v>342.35899999999998</v>
      </c>
      <c r="E52" s="14">
        <v>30.094999999999999</v>
      </c>
      <c r="F52" s="14">
        <v>0.248</v>
      </c>
      <c r="G52" s="14">
        <v>16.170999999999999</v>
      </c>
      <c r="H52" s="14">
        <v>0</v>
      </c>
      <c r="I52" s="65">
        <v>0</v>
      </c>
      <c r="J52" s="65">
        <v>0</v>
      </c>
      <c r="K52" s="15">
        <v>333.22199999999998</v>
      </c>
      <c r="L52" s="65">
        <v>0.64044000000000001</v>
      </c>
      <c r="M52" s="65"/>
      <c r="N52" s="90">
        <f t="shared" ref="N52:N70" si="12">SUM(C52:M52)</f>
        <v>12864.766439999999</v>
      </c>
      <c r="O52" s="12">
        <v>-366.21355392000004</v>
      </c>
      <c r="P52" s="13">
        <f t="shared" si="11"/>
        <v>12498.552886079999</v>
      </c>
      <c r="Q52" s="11"/>
      <c r="R52" s="112">
        <f>P52+Q52</f>
        <v>12498.552886079999</v>
      </c>
      <c r="S52" s="13">
        <f t="shared" ref="S52:S69" si="13">R52/$R$11*100</f>
        <v>0.65348937779457872</v>
      </c>
    </row>
    <row r="53" spans="1:19" ht="18.600000000000001" customHeight="1" x14ac:dyDescent="0.2">
      <c r="A53" s="117"/>
      <c r="B53" s="118" t="s">
        <v>90</v>
      </c>
      <c r="C53" s="15">
        <v>1756.066</v>
      </c>
      <c r="D53" s="15">
        <v>1288.0530000000001</v>
      </c>
      <c r="E53" s="14"/>
      <c r="F53" s="14">
        <v>3.6640000000000001</v>
      </c>
      <c r="G53" s="14"/>
      <c r="H53" s="14"/>
      <c r="I53" s="65">
        <v>130.124</v>
      </c>
      <c r="J53" s="15"/>
      <c r="K53" s="120"/>
      <c r="L53" s="15"/>
      <c r="M53" s="15"/>
      <c r="N53" s="90">
        <f t="shared" si="12"/>
        <v>3177.9070000000002</v>
      </c>
      <c r="O53" s="11"/>
      <c r="P53" s="13">
        <f t="shared" si="11"/>
        <v>3177.9070000000002</v>
      </c>
      <c r="Q53" s="11"/>
      <c r="R53" s="112">
        <f t="shared" si="9"/>
        <v>3177.9070000000002</v>
      </c>
      <c r="S53" s="13">
        <f t="shared" si="13"/>
        <v>0.16615751335756229</v>
      </c>
    </row>
    <row r="54" spans="1:19" ht="24" customHeight="1" x14ac:dyDescent="0.2">
      <c r="A54" s="117"/>
      <c r="B54" s="118" t="s">
        <v>91</v>
      </c>
      <c r="C54" s="15">
        <v>18417.794999999998</v>
      </c>
      <c r="D54" s="65">
        <v>64.372999999999365</v>
      </c>
      <c r="E54" s="121">
        <v>0</v>
      </c>
      <c r="F54" s="121">
        <v>46.701999999999998</v>
      </c>
      <c r="G54" s="121">
        <v>4258.2309999999998</v>
      </c>
      <c r="H54" s="121">
        <v>0</v>
      </c>
      <c r="I54" s="15">
        <v>228.185</v>
      </c>
      <c r="J54" s="15"/>
      <c r="K54" s="9"/>
      <c r="L54" s="65"/>
      <c r="M54" s="65"/>
      <c r="N54" s="90">
        <f t="shared" si="12"/>
        <v>23015.286</v>
      </c>
      <c r="O54" s="12">
        <v>-22392.401315999996</v>
      </c>
      <c r="P54" s="13">
        <f>N54+O54</f>
        <v>622.8846840000042</v>
      </c>
      <c r="Q54" s="11"/>
      <c r="R54" s="112">
        <f t="shared" si="9"/>
        <v>622.8846840000042</v>
      </c>
      <c r="S54" s="13">
        <f t="shared" si="13"/>
        <v>3.256765229503307E-2</v>
      </c>
    </row>
    <row r="55" spans="1:19" ht="18" customHeight="1" x14ac:dyDescent="0.2">
      <c r="A55" s="117"/>
      <c r="B55" s="118" t="s">
        <v>92</v>
      </c>
      <c r="C55" s="15">
        <v>5985.7259999999997</v>
      </c>
      <c r="D55" s="65">
        <v>316.57784399999997</v>
      </c>
      <c r="E55" s="14">
        <v>0.16400000000000001</v>
      </c>
      <c r="F55" s="14">
        <v>4.8000000000000001E-2</v>
      </c>
      <c r="G55" s="14"/>
      <c r="H55" s="14"/>
      <c r="I55" s="65">
        <v>459.22199999999998</v>
      </c>
      <c r="J55" s="65">
        <v>7.0596999999999993E-2</v>
      </c>
      <c r="K55" s="65"/>
      <c r="L55" s="65"/>
      <c r="M55" s="65"/>
      <c r="N55" s="90">
        <f t="shared" si="12"/>
        <v>6761.8084409999992</v>
      </c>
      <c r="O55" s="12">
        <v>-108.536835</v>
      </c>
      <c r="P55" s="13">
        <f>N55+O55</f>
        <v>6653.2716059999993</v>
      </c>
      <c r="Q55" s="11"/>
      <c r="R55" s="112">
        <f t="shared" si="9"/>
        <v>6653.2716059999993</v>
      </c>
      <c r="S55" s="13">
        <f>R55/$R$11*100</f>
        <v>0.34786765809869041</v>
      </c>
    </row>
    <row r="56" spans="1:19" ht="38.25" customHeight="1" x14ac:dyDescent="0.2">
      <c r="A56" s="117"/>
      <c r="B56" s="122" t="s">
        <v>93</v>
      </c>
      <c r="C56" s="15">
        <v>8539.9449999999997</v>
      </c>
      <c r="D56" s="65">
        <v>857.774497</v>
      </c>
      <c r="E56" s="65"/>
      <c r="F56" s="65">
        <v>1.9179999999999999</v>
      </c>
      <c r="G56" s="65">
        <v>2.1000000000000001E-2</v>
      </c>
      <c r="H56" s="14"/>
      <c r="I56" s="65">
        <v>552.11299999999994</v>
      </c>
      <c r="J56" s="65">
        <v>10.200397000000001</v>
      </c>
      <c r="K56" s="65"/>
      <c r="L56" s="65"/>
      <c r="M56" s="65"/>
      <c r="N56" s="90">
        <f t="shared" si="12"/>
        <v>9961.9718940000002</v>
      </c>
      <c r="O56" s="12">
        <v>-2130.2756670000003</v>
      </c>
      <c r="P56" s="13">
        <f t="shared" si="11"/>
        <v>7831.6962270000004</v>
      </c>
      <c r="Q56" s="82"/>
      <c r="R56" s="13">
        <f t="shared" si="9"/>
        <v>7831.6962270000004</v>
      </c>
      <c r="S56" s="13">
        <f t="shared" si="13"/>
        <v>0.40948182890503809</v>
      </c>
    </row>
    <row r="57" spans="1:19" ht="21" customHeight="1" x14ac:dyDescent="0.2">
      <c r="A57" s="117"/>
      <c r="B57" s="118" t="s">
        <v>94</v>
      </c>
      <c r="C57" s="15">
        <v>18710.102999999999</v>
      </c>
      <c r="D57" s="65">
        <v>2272.0679999999998</v>
      </c>
      <c r="E57" s="14">
        <v>40917.333893999996</v>
      </c>
      <c r="F57" s="14">
        <v>384.82400000000001</v>
      </c>
      <c r="G57" s="14">
        <v>1325.4040339999999</v>
      </c>
      <c r="H57" s="14"/>
      <c r="I57" s="65">
        <v>29.251999999999999</v>
      </c>
      <c r="J57" s="65"/>
      <c r="K57" s="65"/>
      <c r="L57" s="65"/>
      <c r="M57" s="65"/>
      <c r="N57" s="90">
        <f t="shared" si="12"/>
        <v>63638.984927999998</v>
      </c>
      <c r="O57" s="11"/>
      <c r="P57" s="13">
        <f t="shared" si="11"/>
        <v>63638.984927999998</v>
      </c>
      <c r="Q57" s="11"/>
      <c r="R57" s="112">
        <f t="shared" si="9"/>
        <v>63638.984927999998</v>
      </c>
      <c r="S57" s="13">
        <f>R57/$R$11*100</f>
        <v>3.3273772606422605</v>
      </c>
    </row>
    <row r="58" spans="1:19" ht="52.15" customHeight="1" x14ac:dyDescent="0.2">
      <c r="A58" s="117"/>
      <c r="B58" s="122" t="s">
        <v>95</v>
      </c>
      <c r="C58" s="15">
        <v>943.57</v>
      </c>
      <c r="D58" s="65">
        <v>215.14327800000001</v>
      </c>
      <c r="E58" s="14">
        <v>0</v>
      </c>
      <c r="F58" s="14">
        <v>0</v>
      </c>
      <c r="G58" s="14">
        <v>0</v>
      </c>
      <c r="H58" s="14"/>
      <c r="I58" s="65">
        <v>107.5</v>
      </c>
      <c r="J58" s="65">
        <v>44.723390999999999</v>
      </c>
      <c r="K58" s="65"/>
      <c r="L58" s="65"/>
      <c r="M58" s="65"/>
      <c r="N58" s="90">
        <f t="shared" si="12"/>
        <v>1310.9366690000002</v>
      </c>
      <c r="O58" s="87">
        <v>-236.81874800000003</v>
      </c>
      <c r="P58" s="13">
        <f t="shared" si="11"/>
        <v>1074.117921</v>
      </c>
      <c r="Q58" s="11"/>
      <c r="R58" s="112">
        <f t="shared" si="9"/>
        <v>1074.117921</v>
      </c>
      <c r="S58" s="13">
        <f>R58/$R$11*100</f>
        <v>5.6160473798054673E-2</v>
      </c>
    </row>
    <row r="59" spans="1:19" ht="20.45" customHeight="1" x14ac:dyDescent="0.2">
      <c r="A59" s="117"/>
      <c r="B59" s="118" t="s">
        <v>96</v>
      </c>
      <c r="C59" s="15">
        <v>4182.8159999999998</v>
      </c>
      <c r="D59" s="65">
        <v>334.38199999999995</v>
      </c>
      <c r="E59" s="14">
        <v>0.81399999999999995</v>
      </c>
      <c r="F59" s="14">
        <v>32.311999999999998</v>
      </c>
      <c r="G59" s="14">
        <v>0.90700000000000003</v>
      </c>
      <c r="H59" s="14"/>
      <c r="I59" s="65">
        <v>606.34799999999996</v>
      </c>
      <c r="J59" s="65">
        <v>0</v>
      </c>
      <c r="K59" s="65"/>
      <c r="L59" s="65">
        <v>4.96E-3</v>
      </c>
      <c r="M59" s="65">
        <v>121.79300000000001</v>
      </c>
      <c r="N59" s="90">
        <f>SUM(C59:M59)</f>
        <v>5279.3769599999996</v>
      </c>
      <c r="O59" s="12">
        <v>-316.29496</v>
      </c>
      <c r="P59" s="13">
        <f t="shared" si="11"/>
        <v>4963.0819999999994</v>
      </c>
      <c r="Q59" s="11"/>
      <c r="R59" s="112">
        <f t="shared" si="9"/>
        <v>4963.0819999999994</v>
      </c>
      <c r="S59" s="13">
        <f t="shared" si="13"/>
        <v>0.25949575104295908</v>
      </c>
    </row>
    <row r="60" spans="1:19" ht="52.9" customHeight="1" x14ac:dyDescent="0.2">
      <c r="A60" s="117"/>
      <c r="B60" s="122" t="s">
        <v>97</v>
      </c>
      <c r="C60" s="15">
        <v>2479.7510000000002</v>
      </c>
      <c r="D60" s="65">
        <v>1511.653</v>
      </c>
      <c r="E60" s="14">
        <v>23.87</v>
      </c>
      <c r="F60" s="14">
        <v>1.881</v>
      </c>
      <c r="G60" s="14"/>
      <c r="H60" s="14"/>
      <c r="I60" s="65">
        <v>692.78200000000004</v>
      </c>
      <c r="J60" s="65"/>
      <c r="K60" s="65"/>
      <c r="L60" s="65"/>
      <c r="M60" s="65"/>
      <c r="N60" s="90">
        <f>SUM(C60:M60)</f>
        <v>4709.9369999999999</v>
      </c>
      <c r="O60" s="12">
        <v>-2017.0719999999999</v>
      </c>
      <c r="P60" s="13">
        <f>N60+O60</f>
        <v>2692.8649999999998</v>
      </c>
      <c r="Q60" s="11"/>
      <c r="R60" s="112">
        <f t="shared" si="9"/>
        <v>2692.8649999999998</v>
      </c>
      <c r="S60" s="13">
        <f>R60/$R$11*100</f>
        <v>0.14079699380995478</v>
      </c>
    </row>
    <row r="61" spans="1:19" ht="37.15" customHeight="1" x14ac:dyDescent="0.2">
      <c r="A61" s="117"/>
      <c r="B61" s="122" t="s">
        <v>98</v>
      </c>
      <c r="C61" s="15">
        <v>4729.9350000000004</v>
      </c>
      <c r="D61" s="65">
        <v>1839.7910000000002</v>
      </c>
      <c r="E61" s="14"/>
      <c r="F61" s="14"/>
      <c r="G61" s="14"/>
      <c r="H61" s="14"/>
      <c r="I61" s="65">
        <v>112.88800000000001</v>
      </c>
      <c r="J61" s="65"/>
      <c r="K61" s="65"/>
      <c r="L61" s="65">
        <v>2369.0777200000002</v>
      </c>
      <c r="M61" s="65"/>
      <c r="N61" s="90">
        <f>SUM(C61:M61)</f>
        <v>9051.6917200000007</v>
      </c>
      <c r="O61" s="12">
        <v>-4541.5235599999996</v>
      </c>
      <c r="P61" s="13">
        <f t="shared" si="11"/>
        <v>4510.1681600000011</v>
      </c>
      <c r="Q61" s="11"/>
      <c r="R61" s="112">
        <f>P61+Q61</f>
        <v>4510.1681600000011</v>
      </c>
      <c r="S61" s="13">
        <f>R61/$R$11*100</f>
        <v>0.23581505887052462</v>
      </c>
    </row>
    <row r="62" spans="1:19" s="11" customFormat="1" ht="39" customHeight="1" x14ac:dyDescent="0.2">
      <c r="A62" s="123"/>
      <c r="B62" s="124" t="s">
        <v>99</v>
      </c>
      <c r="C62" s="15">
        <v>156.34100000000001</v>
      </c>
      <c r="D62" s="65">
        <v>0</v>
      </c>
      <c r="E62" s="14"/>
      <c r="F62" s="14"/>
      <c r="G62" s="14"/>
      <c r="H62" s="14"/>
      <c r="I62" s="65">
        <v>17.966000000000001</v>
      </c>
      <c r="J62" s="13">
        <v>0</v>
      </c>
      <c r="K62" s="13"/>
      <c r="L62" s="65"/>
      <c r="M62" s="65"/>
      <c r="N62" s="90">
        <f t="shared" si="12"/>
        <v>174.30700000000002</v>
      </c>
      <c r="O62" s="12">
        <v>-33.451529999999998</v>
      </c>
      <c r="P62" s="13">
        <f t="shared" si="11"/>
        <v>140.85547000000003</v>
      </c>
      <c r="R62" s="112">
        <f t="shared" si="9"/>
        <v>140.85547000000003</v>
      </c>
      <c r="S62" s="13">
        <f t="shared" si="13"/>
        <v>7.3646568757395094E-3</v>
      </c>
    </row>
    <row r="63" spans="1:19" ht="20.100000000000001" customHeight="1" x14ac:dyDescent="0.25">
      <c r="A63" s="117"/>
      <c r="B63" s="116" t="s">
        <v>100</v>
      </c>
      <c r="C63" s="13">
        <f>SUM(C64:C65)</f>
        <v>6521.0640000000003</v>
      </c>
      <c r="D63" s="13">
        <f>D64+D65</f>
        <v>4989.9210000000003</v>
      </c>
      <c r="E63" s="93">
        <f t="shared" ref="E63:M63" si="14">E64+E65</f>
        <v>8.1419999999999995</v>
      </c>
      <c r="F63" s="93">
        <f t="shared" si="14"/>
        <v>0.32700000000000001</v>
      </c>
      <c r="G63" s="93">
        <f t="shared" si="14"/>
        <v>0.13800000000000001</v>
      </c>
      <c r="H63" s="93">
        <f t="shared" si="14"/>
        <v>170.49100000000001</v>
      </c>
      <c r="I63" s="13">
        <f>I64+I65</f>
        <v>259.55799999999999</v>
      </c>
      <c r="J63" s="13">
        <f t="shared" si="14"/>
        <v>0</v>
      </c>
      <c r="K63" s="65">
        <f t="shared" si="14"/>
        <v>0</v>
      </c>
      <c r="L63" s="13">
        <f t="shared" si="14"/>
        <v>1551.9532100000001</v>
      </c>
      <c r="M63" s="13">
        <f t="shared" si="14"/>
        <v>0</v>
      </c>
      <c r="N63" s="90">
        <f t="shared" si="12"/>
        <v>13501.594209999999</v>
      </c>
      <c r="O63" s="13">
        <f>O64+O65</f>
        <v>-17.033999999999995</v>
      </c>
      <c r="P63" s="13">
        <f t="shared" si="11"/>
        <v>13484.56021</v>
      </c>
      <c r="Q63" s="87">
        <f>Q64+Q65</f>
        <v>0</v>
      </c>
      <c r="R63" s="112">
        <f>P63+Q63</f>
        <v>13484.56021</v>
      </c>
      <c r="S63" s="13">
        <f>R63/$R$11*100</f>
        <v>0.70504297111713088</v>
      </c>
    </row>
    <row r="64" spans="1:19" ht="20.100000000000001" customHeight="1" x14ac:dyDescent="0.2">
      <c r="A64" s="117"/>
      <c r="B64" s="125" t="s">
        <v>101</v>
      </c>
      <c r="C64" s="65">
        <v>4736.53</v>
      </c>
      <c r="D64" s="15">
        <v>4972.5810000000001</v>
      </c>
      <c r="E64" s="14">
        <v>8.1419999999999995</v>
      </c>
      <c r="F64" s="14">
        <v>0.32700000000000001</v>
      </c>
      <c r="G64" s="14">
        <v>0.13800000000000001</v>
      </c>
      <c r="H64" s="14">
        <v>170.49100000000001</v>
      </c>
      <c r="I64" s="65">
        <v>259.55799999999999</v>
      </c>
      <c r="J64" s="65"/>
      <c r="K64" s="13">
        <v>0</v>
      </c>
      <c r="L64" s="15">
        <v>1551.9532100000001</v>
      </c>
      <c r="M64" s="15"/>
      <c r="N64" s="90">
        <f t="shared" si="12"/>
        <v>11699.720209999999</v>
      </c>
      <c r="O64" s="13">
        <v>-17.033999999999995</v>
      </c>
      <c r="P64" s="13">
        <f t="shared" si="11"/>
        <v>11682.68621</v>
      </c>
      <c r="Q64" s="11"/>
      <c r="R64" s="112">
        <f t="shared" si="9"/>
        <v>11682.68621</v>
      </c>
      <c r="S64" s="13">
        <f>R64/$R$11*100</f>
        <v>0.61083162282290948</v>
      </c>
    </row>
    <row r="65" spans="1:19" ht="19.5" customHeight="1" x14ac:dyDescent="0.2">
      <c r="A65" s="117"/>
      <c r="B65" s="125" t="s">
        <v>102</v>
      </c>
      <c r="C65" s="15">
        <v>1784.5340000000001</v>
      </c>
      <c r="D65" s="15">
        <v>17.34</v>
      </c>
      <c r="E65" s="121"/>
      <c r="F65" s="121">
        <v>0</v>
      </c>
      <c r="G65" s="121"/>
      <c r="H65" s="121"/>
      <c r="I65" s="65">
        <v>0</v>
      </c>
      <c r="J65" s="13"/>
      <c r="K65" s="13"/>
      <c r="L65" s="15"/>
      <c r="M65" s="15"/>
      <c r="N65" s="90">
        <f t="shared" si="12"/>
        <v>1801.874</v>
      </c>
      <c r="O65" s="87"/>
      <c r="P65" s="13">
        <f t="shared" si="11"/>
        <v>1801.874</v>
      </c>
      <c r="Q65" s="11"/>
      <c r="R65" s="112">
        <f t="shared" si="9"/>
        <v>1801.874</v>
      </c>
      <c r="S65" s="13">
        <f t="shared" si="13"/>
        <v>9.4211348294221384E-2</v>
      </c>
    </row>
    <row r="66" spans="1:19" ht="23.25" customHeight="1" x14ac:dyDescent="0.25">
      <c r="A66" s="117"/>
      <c r="B66" s="116" t="s">
        <v>80</v>
      </c>
      <c r="C66" s="112">
        <f>C67+C68</f>
        <v>522.66700000000003</v>
      </c>
      <c r="D66" s="112">
        <f>D67+D68</f>
        <v>580.69385</v>
      </c>
      <c r="E66" s="112">
        <f>E67+E68</f>
        <v>0</v>
      </c>
      <c r="F66" s="112">
        <f>F67+F68</f>
        <v>0</v>
      </c>
      <c r="G66" s="112">
        <f>G67+G68</f>
        <v>0</v>
      </c>
      <c r="H66" s="121"/>
      <c r="I66" s="112">
        <f>I67+I68</f>
        <v>0</v>
      </c>
      <c r="J66" s="13"/>
      <c r="K66" s="13">
        <f>K67+K68</f>
        <v>0</v>
      </c>
      <c r="L66" s="112">
        <f>L67+L68</f>
        <v>6.8570599999999997</v>
      </c>
      <c r="M66" s="112">
        <f>M67+M68</f>
        <v>714.23599999999999</v>
      </c>
      <c r="N66" s="90">
        <f t="shared" si="12"/>
        <v>1824.4539100000002</v>
      </c>
      <c r="O66" s="112">
        <f>O67+O68</f>
        <v>-6.8570599999999997</v>
      </c>
      <c r="P66" s="13">
        <f t="shared" si="11"/>
        <v>1817.5968500000001</v>
      </c>
      <c r="Q66" s="112">
        <f>Q67+Q68</f>
        <v>-1817.5968499999999</v>
      </c>
      <c r="R66" s="112">
        <f t="shared" si="9"/>
        <v>0</v>
      </c>
      <c r="S66" s="13">
        <f t="shared" si="13"/>
        <v>0</v>
      </c>
    </row>
    <row r="67" spans="1:19" ht="15.75" x14ac:dyDescent="0.2">
      <c r="A67" s="117"/>
      <c r="B67" s="126" t="s">
        <v>103</v>
      </c>
      <c r="C67" s="15">
        <v>390</v>
      </c>
      <c r="D67" s="15">
        <v>0</v>
      </c>
      <c r="E67" s="121">
        <v>0</v>
      </c>
      <c r="F67" s="121">
        <v>0</v>
      </c>
      <c r="G67" s="121"/>
      <c r="H67" s="121">
        <v>0</v>
      </c>
      <c r="I67" s="15"/>
      <c r="J67" s="13"/>
      <c r="K67" s="13"/>
      <c r="L67" s="15"/>
      <c r="M67" s="15">
        <v>294.33199999999999</v>
      </c>
      <c r="N67" s="90">
        <f t="shared" si="12"/>
        <v>684.33199999999999</v>
      </c>
      <c r="O67" s="11"/>
      <c r="P67" s="13">
        <f t="shared" si="11"/>
        <v>684.33199999999999</v>
      </c>
      <c r="Q67" s="11">
        <f>-P67</f>
        <v>-684.33199999999999</v>
      </c>
      <c r="R67" s="112"/>
      <c r="S67" s="13">
        <f t="shared" si="13"/>
        <v>0</v>
      </c>
    </row>
    <row r="68" spans="1:19" ht="19.5" customHeight="1" x14ac:dyDescent="0.2">
      <c r="A68" s="117"/>
      <c r="B68" s="126" t="s">
        <v>104</v>
      </c>
      <c r="C68" s="15">
        <v>132.667</v>
      </c>
      <c r="D68" s="15">
        <v>580.69385</v>
      </c>
      <c r="E68" s="121">
        <v>0</v>
      </c>
      <c r="F68" s="121">
        <v>0</v>
      </c>
      <c r="G68" s="121"/>
      <c r="H68" s="121">
        <v>0</v>
      </c>
      <c r="I68" s="15">
        <v>0</v>
      </c>
      <c r="J68" s="13"/>
      <c r="K68" s="13"/>
      <c r="L68" s="15">
        <v>6.8570599999999997</v>
      </c>
      <c r="M68" s="15">
        <v>419.904</v>
      </c>
      <c r="N68" s="90">
        <f t="shared" si="12"/>
        <v>1140.1219100000001</v>
      </c>
      <c r="O68" s="12">
        <v>-6.8570599999999997</v>
      </c>
      <c r="P68" s="13">
        <f t="shared" si="11"/>
        <v>1133.26485</v>
      </c>
      <c r="Q68" s="11">
        <f>-P68</f>
        <v>-1133.26485</v>
      </c>
      <c r="R68" s="112">
        <f t="shared" si="9"/>
        <v>0</v>
      </c>
      <c r="S68" s="13">
        <f t="shared" si="13"/>
        <v>0</v>
      </c>
    </row>
    <row r="69" spans="1:19" ht="34.5" customHeight="1" x14ac:dyDescent="0.25">
      <c r="A69" s="117"/>
      <c r="B69" s="127" t="s">
        <v>105</v>
      </c>
      <c r="C69" s="15">
        <v>-463.69900000000001</v>
      </c>
      <c r="D69" s="15">
        <v>-167.82415599999999</v>
      </c>
      <c r="E69" s="121">
        <v>-5.5830000000000002</v>
      </c>
      <c r="F69" s="121">
        <v>-6.3780000000000001</v>
      </c>
      <c r="G69" s="121">
        <v>-12.62</v>
      </c>
      <c r="H69" s="121"/>
      <c r="I69" s="121">
        <v>-53.662999999999997</v>
      </c>
      <c r="J69" s="121">
        <v>-1.738E-3</v>
      </c>
      <c r="K69" s="15"/>
      <c r="L69" s="15"/>
      <c r="M69" s="15"/>
      <c r="N69" s="90">
        <f t="shared" si="12"/>
        <v>-709.76889400000005</v>
      </c>
      <c r="O69" s="11"/>
      <c r="P69" s="13">
        <f t="shared" si="11"/>
        <v>-709.76889400000005</v>
      </c>
      <c r="Q69" s="11"/>
      <c r="R69" s="112">
        <f t="shared" si="9"/>
        <v>-709.76889400000005</v>
      </c>
      <c r="S69" s="13">
        <f t="shared" si="13"/>
        <v>-3.7110410872812589E-2</v>
      </c>
    </row>
    <row r="70" spans="1:19" ht="12" customHeight="1" x14ac:dyDescent="0.25">
      <c r="B70" s="127"/>
      <c r="C70" s="15"/>
      <c r="D70" s="15"/>
      <c r="E70" s="121"/>
      <c r="F70" s="121"/>
      <c r="G70" s="121"/>
      <c r="H70" s="121"/>
      <c r="I70" s="9"/>
      <c r="J70" s="13"/>
      <c r="K70" s="15"/>
      <c r="L70" s="15"/>
      <c r="M70" s="15"/>
      <c r="N70" s="90">
        <f t="shared" si="12"/>
        <v>0</v>
      </c>
      <c r="O70" s="11"/>
      <c r="P70" s="13"/>
      <c r="Q70" s="11"/>
      <c r="R70" s="112"/>
      <c r="S70" s="13"/>
    </row>
    <row r="71" spans="1:19" ht="34.5" customHeight="1" thickBot="1" x14ac:dyDescent="0.25">
      <c r="B71" s="128" t="s">
        <v>106</v>
      </c>
      <c r="C71" s="129">
        <f t="shared" ref="C71:M71" si="15">C20-C48</f>
        <v>-44392.587091000038</v>
      </c>
      <c r="D71" s="129">
        <f t="shared" si="15"/>
        <v>7620.2838200000042</v>
      </c>
      <c r="E71" s="130">
        <f t="shared" si="15"/>
        <v>-4369.1825000000026</v>
      </c>
      <c r="F71" s="130">
        <f t="shared" si="15"/>
        <v>240.06600000000003</v>
      </c>
      <c r="G71" s="130">
        <f t="shared" si="15"/>
        <v>-2918.538999999997</v>
      </c>
      <c r="H71" s="130">
        <f t="shared" si="15"/>
        <v>-170.49100000000001</v>
      </c>
      <c r="I71" s="129">
        <f t="shared" si="15"/>
        <v>907.90900000000147</v>
      </c>
      <c r="J71" s="129">
        <f t="shared" si="15"/>
        <v>0.69455599999999862</v>
      </c>
      <c r="K71" s="129">
        <f t="shared" si="15"/>
        <v>26.707357040000034</v>
      </c>
      <c r="L71" s="129">
        <f t="shared" si="15"/>
        <v>30.538124999999127</v>
      </c>
      <c r="M71" s="129">
        <f t="shared" si="15"/>
        <v>-333.08899999999994</v>
      </c>
      <c r="N71" s="131">
        <f>SUM(C71:M71)</f>
        <v>-43357.689732960032</v>
      </c>
      <c r="O71" s="129">
        <f>O20-O48</f>
        <v>0</v>
      </c>
      <c r="P71" s="129">
        <f>P20-P48</f>
        <v>-43357.689732960018</v>
      </c>
      <c r="Q71" s="129">
        <f>Q20-Q48</f>
        <v>-299.25115000000005</v>
      </c>
      <c r="R71" s="129">
        <f>R20-R48</f>
        <v>-43656.940882960014</v>
      </c>
      <c r="S71" s="132">
        <f>R71/$R$11*100</f>
        <v>-2.2826120266926426</v>
      </c>
    </row>
    <row r="72" spans="1:19" ht="20.100000000000001" customHeight="1" thickTop="1" x14ac:dyDescent="0.25"/>
  </sheetData>
  <mergeCells count="7">
    <mergeCell ref="R17:R18"/>
    <mergeCell ref="S17:S18"/>
    <mergeCell ref="O2:S2"/>
    <mergeCell ref="B3:S3"/>
    <mergeCell ref="B4:S4"/>
    <mergeCell ref="B5:S5"/>
    <mergeCell ref="R13:S16"/>
  </mergeCells>
  <pageMargins left="0" right="0.11811023622047245" top="0.59055118110236227" bottom="0" header="0.31496062992125984" footer="0.31496062992125984"/>
  <pageSetup paperSize="9" scale="44" firstPageNumber="0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martie 2025 </vt:lpstr>
      <vt:lpstr>'martie 2025 '!Print_Area</vt:lpstr>
      <vt:lpstr>'martie 2025 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IOANA-ALINA BURLA</cp:lastModifiedBy>
  <cp:lastPrinted>2025-04-23T12:12:58Z</cp:lastPrinted>
  <dcterms:created xsi:type="dcterms:W3CDTF">2025-04-23T12:07:22Z</dcterms:created>
  <dcterms:modified xsi:type="dcterms:W3CDTF">2025-04-24T16:29:09Z</dcterms:modified>
</cp:coreProperties>
</file>