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5 mai 2025\PT SITE MAI 2025\"/>
    </mc:Choice>
  </mc:AlternateContent>
  <bookViews>
    <workbookView xWindow="0" yWindow="0" windowWidth="28800" windowHeight="12795"/>
  </bookViews>
  <sheets>
    <sheet name="mai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'mai 2025 '!$A$1:$S$63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'mai 2025 '!$7:$12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E6" i="1"/>
  <c r="H13" i="1"/>
  <c r="D16" i="1"/>
  <c r="E16" i="1"/>
  <c r="F16" i="1"/>
  <c r="G16" i="1"/>
  <c r="G15" i="1" s="1"/>
  <c r="G14" i="1" s="1"/>
  <c r="G13" i="1" s="1"/>
  <c r="H16" i="1"/>
  <c r="I16" i="1"/>
  <c r="J16" i="1"/>
  <c r="K16" i="1"/>
  <c r="L16" i="1"/>
  <c r="M16" i="1"/>
  <c r="O16" i="1"/>
  <c r="Q16" i="1"/>
  <c r="N17" i="1"/>
  <c r="P17" i="1" s="1"/>
  <c r="R17" i="1" s="1"/>
  <c r="C16" i="1"/>
  <c r="N18" i="1"/>
  <c r="P18" i="1" s="1"/>
  <c r="R18" i="1" s="1"/>
  <c r="N19" i="1"/>
  <c r="P19" i="1" s="1"/>
  <c r="R19" i="1" s="1"/>
  <c r="N20" i="1"/>
  <c r="P20" i="1" s="1"/>
  <c r="R20" i="1" s="1"/>
  <c r="E21" i="1"/>
  <c r="F21" i="1"/>
  <c r="G21" i="1"/>
  <c r="H21" i="1"/>
  <c r="I21" i="1"/>
  <c r="J21" i="1"/>
  <c r="K21" i="1"/>
  <c r="L21" i="1"/>
  <c r="M21" i="1"/>
  <c r="O21" i="1"/>
  <c r="Q21" i="1"/>
  <c r="D21" i="1"/>
  <c r="N23" i="1"/>
  <c r="P23" i="1" s="1"/>
  <c r="R23" i="1" s="1"/>
  <c r="N24" i="1"/>
  <c r="P24" i="1" s="1"/>
  <c r="R24" i="1" s="1"/>
  <c r="N25" i="1"/>
  <c r="P25" i="1" s="1"/>
  <c r="R25" i="1" s="1"/>
  <c r="N26" i="1"/>
  <c r="P26" i="1" s="1"/>
  <c r="R26" i="1" s="1"/>
  <c r="N27" i="1"/>
  <c r="P27" i="1" s="1"/>
  <c r="R27" i="1" s="1"/>
  <c r="M14" i="1"/>
  <c r="M13" i="1" s="1"/>
  <c r="N29" i="1"/>
  <c r="P29" i="1" s="1"/>
  <c r="R29" i="1" s="1"/>
  <c r="N32" i="1"/>
  <c r="O32" i="1"/>
  <c r="N33" i="1"/>
  <c r="P33" i="1" s="1"/>
  <c r="R33" i="1" s="1"/>
  <c r="N34" i="1"/>
  <c r="P34" i="1" s="1"/>
  <c r="R34" i="1" s="1"/>
  <c r="N35" i="1"/>
  <c r="P35" i="1" s="1"/>
  <c r="N36" i="1"/>
  <c r="P36" i="1" s="1"/>
  <c r="R36" i="1" s="1"/>
  <c r="N37" i="1"/>
  <c r="P37" i="1" s="1"/>
  <c r="R37" i="1" s="1"/>
  <c r="N39" i="1"/>
  <c r="P39" i="1" s="1"/>
  <c r="R39" i="1" s="1"/>
  <c r="C41" i="1"/>
  <c r="H41" i="1"/>
  <c r="H40" i="1" s="1"/>
  <c r="K41" i="1"/>
  <c r="K40" i="1" s="1"/>
  <c r="L41" i="1"/>
  <c r="L40" i="1" s="1"/>
  <c r="M41" i="1"/>
  <c r="M40" i="1" s="1"/>
  <c r="Q41" i="1"/>
  <c r="N43" i="1"/>
  <c r="N44" i="1"/>
  <c r="N45" i="1"/>
  <c r="P45" i="1" s="1"/>
  <c r="R45" i="1" s="1"/>
  <c r="N46" i="1"/>
  <c r="N47" i="1"/>
  <c r="J41" i="1"/>
  <c r="J40" i="1" s="1"/>
  <c r="N48" i="1"/>
  <c r="P48" i="1" s="1"/>
  <c r="R48" i="1" s="1"/>
  <c r="E41" i="1"/>
  <c r="E40" i="1" s="1"/>
  <c r="G41" i="1"/>
  <c r="G40" i="1" s="1"/>
  <c r="N50" i="1"/>
  <c r="P50" i="1" s="1"/>
  <c r="R50" i="1" s="1"/>
  <c r="I41" i="1"/>
  <c r="N51" i="1"/>
  <c r="P51" i="1" s="1"/>
  <c r="R51" i="1" s="1"/>
  <c r="N53" i="1"/>
  <c r="P53" i="1" s="1"/>
  <c r="R53" i="1" s="1"/>
  <c r="N54" i="1"/>
  <c r="Q55" i="1"/>
  <c r="N57" i="1"/>
  <c r="P57" i="1" s="1"/>
  <c r="R57" i="1" s="1"/>
  <c r="N60" i="1"/>
  <c r="P60" i="1" s="1"/>
  <c r="N61" i="1"/>
  <c r="P61" i="1" s="1"/>
  <c r="R61" i="1" s="1"/>
  <c r="N62" i="1"/>
  <c r="S39" i="1" l="1"/>
  <c r="S37" i="1"/>
  <c r="S23" i="1"/>
  <c r="O15" i="1"/>
  <c r="O14" i="1" s="1"/>
  <c r="H15" i="1"/>
  <c r="S45" i="1"/>
  <c r="S29" i="1"/>
  <c r="S24" i="1"/>
  <c r="S36" i="1"/>
  <c r="S57" i="1"/>
  <c r="S27" i="1"/>
  <c r="S33" i="1"/>
  <c r="S20" i="1"/>
  <c r="S61" i="1"/>
  <c r="S50" i="1"/>
  <c r="S26" i="1"/>
  <c r="S19" i="1"/>
  <c r="S17" i="1"/>
  <c r="S59" i="1"/>
  <c r="S51" i="1"/>
  <c r="S34" i="1"/>
  <c r="S25" i="1"/>
  <c r="S18" i="1"/>
  <c r="N16" i="1"/>
  <c r="P16" i="1" s="1"/>
  <c r="R16" i="1" s="1"/>
  <c r="S16" i="1" s="1"/>
  <c r="P32" i="1"/>
  <c r="R32" i="1" s="1"/>
  <c r="S32" i="1" s="1"/>
  <c r="Q15" i="1"/>
  <c r="Q14" i="1" s="1"/>
  <c r="J15" i="1"/>
  <c r="J14" i="1" s="1"/>
  <c r="J13" i="1" s="1"/>
  <c r="J63" i="1" s="1"/>
  <c r="H63" i="1"/>
  <c r="I15" i="1"/>
  <c r="I14" i="1" s="1"/>
  <c r="I13" i="1" s="1"/>
  <c r="L15" i="1"/>
  <c r="L14" i="1" s="1"/>
  <c r="L13" i="1" s="1"/>
  <c r="F15" i="1"/>
  <c r="F14" i="1" s="1"/>
  <c r="F13" i="1" s="1"/>
  <c r="K15" i="1"/>
  <c r="K14" i="1" s="1"/>
  <c r="K13" i="1" s="1"/>
  <c r="E15" i="1"/>
  <c r="E14" i="1" s="1"/>
  <c r="E13" i="1" s="1"/>
  <c r="Q60" i="1"/>
  <c r="R60" i="1" s="1"/>
  <c r="S60" i="1" s="1"/>
  <c r="S53" i="1"/>
  <c r="S48" i="1"/>
  <c r="Q35" i="1"/>
  <c r="R35" i="1" s="1"/>
  <c r="S35" i="1" s="1"/>
  <c r="G63" i="1"/>
  <c r="N52" i="1"/>
  <c r="P52" i="1" s="1"/>
  <c r="R52" i="1" s="1"/>
  <c r="P44" i="1"/>
  <c r="R44" i="1" s="1"/>
  <c r="S44" i="1" s="1"/>
  <c r="C40" i="1"/>
  <c r="N38" i="1"/>
  <c r="P38" i="1" s="1"/>
  <c r="R38" i="1" s="1"/>
  <c r="S38" i="1" s="1"/>
  <c r="D15" i="1"/>
  <c r="D14" i="1" s="1"/>
  <c r="D13" i="1" s="1"/>
  <c r="F41" i="1"/>
  <c r="F40" i="1" s="1"/>
  <c r="Q13" i="1"/>
  <c r="N55" i="1"/>
  <c r="P55" i="1" s="1"/>
  <c r="R55" i="1" s="1"/>
  <c r="S55" i="1" s="1"/>
  <c r="N56" i="1"/>
  <c r="P56" i="1" s="1"/>
  <c r="R56" i="1" s="1"/>
  <c r="I40" i="1"/>
  <c r="M63" i="1"/>
  <c r="C21" i="1"/>
  <c r="N21" i="1" s="1"/>
  <c r="P21" i="1" s="1"/>
  <c r="R21" i="1" s="1"/>
  <c r="S21" i="1" s="1"/>
  <c r="N22" i="1"/>
  <c r="P22" i="1" s="1"/>
  <c r="R22" i="1" s="1"/>
  <c r="S22" i="1" s="1"/>
  <c r="N58" i="1"/>
  <c r="P58" i="1" s="1"/>
  <c r="P54" i="1"/>
  <c r="R54" i="1" s="1"/>
  <c r="S54" i="1" s="1"/>
  <c r="N49" i="1"/>
  <c r="P49" i="1" s="1"/>
  <c r="R49" i="1" s="1"/>
  <c r="S49" i="1" s="1"/>
  <c r="D41" i="1"/>
  <c r="N31" i="1"/>
  <c r="N59" i="1"/>
  <c r="P59" i="1" s="1"/>
  <c r="Q59" i="1" s="1"/>
  <c r="N42" i="1"/>
  <c r="P42" i="1" s="1"/>
  <c r="R42" i="1" s="1"/>
  <c r="S42" i="1" s="1"/>
  <c r="C15" i="1" l="1"/>
  <c r="N15" i="1" s="1"/>
  <c r="P15" i="1" s="1"/>
  <c r="R15" i="1" s="1"/>
  <c r="S15" i="1" s="1"/>
  <c r="L63" i="1"/>
  <c r="K63" i="1"/>
  <c r="F63" i="1"/>
  <c r="N41" i="1"/>
  <c r="D40" i="1"/>
  <c r="D63" i="1" s="1"/>
  <c r="E63" i="1"/>
  <c r="S52" i="1"/>
  <c r="S56" i="1"/>
  <c r="I63" i="1"/>
  <c r="Q58" i="1"/>
  <c r="Q40" i="1" s="1"/>
  <c r="Q63" i="1" s="1"/>
  <c r="O13" i="1"/>
  <c r="P31" i="1"/>
  <c r="R31" i="1" s="1"/>
  <c r="S31" i="1" s="1"/>
  <c r="N28" i="1"/>
  <c r="P28" i="1" s="1"/>
  <c r="R28" i="1" s="1"/>
  <c r="S28" i="1" s="1"/>
  <c r="C14" i="1" l="1"/>
  <c r="C13" i="1" s="1"/>
  <c r="N40" i="1"/>
  <c r="R58" i="1"/>
  <c r="S58" i="1" s="1"/>
  <c r="N14" i="1" l="1"/>
  <c r="P14" i="1" s="1"/>
  <c r="R14" i="1" s="1"/>
  <c r="S14" i="1" s="1"/>
  <c r="N13" i="1"/>
  <c r="P13" i="1" s="1"/>
  <c r="C63" i="1"/>
  <c r="N63" i="1" l="1"/>
  <c r="R13" i="1"/>
  <c r="S13" i="1" l="1"/>
  <c r="P47" i="1" l="1"/>
  <c r="R47" i="1" s="1"/>
  <c r="S47" i="1" s="1"/>
  <c r="P46" i="1" l="1"/>
  <c r="R46" i="1" s="1"/>
  <c r="S46" i="1" s="1"/>
  <c r="O41" i="1" l="1"/>
  <c r="P43" i="1"/>
  <c r="R43" i="1" s="1"/>
  <c r="S43" i="1" s="1"/>
  <c r="O40" i="1" l="1"/>
  <c r="P41" i="1"/>
  <c r="R41" i="1" s="1"/>
  <c r="S41" i="1" s="1"/>
  <c r="P40" i="1" l="1"/>
  <c r="R40" i="1" l="1"/>
  <c r="P63" i="1"/>
  <c r="S40" i="1" l="1"/>
  <c r="R63" i="1"/>
  <c r="S63" i="1" l="1"/>
</calcChain>
</file>

<file path=xl/sharedStrings.xml><?xml version="1.0" encoding="utf-8"?>
<sst xmlns="http://schemas.openxmlformats.org/spreadsheetml/2006/main" count="115" uniqueCount="107">
  <si>
    <t>EXCEDENT(+) / DEFICIT(-)</t>
  </si>
  <si>
    <t>Plati efectuate in anii precedenti si recuperate in anul curent</t>
  </si>
  <si>
    <t>Rambursari de credite</t>
  </si>
  <si>
    <t>Imprumuturi</t>
  </si>
  <si>
    <t>Operatiuni financiare</t>
  </si>
  <si>
    <t>Active financiare</t>
  </si>
  <si>
    <t>Active nefinanciare</t>
  </si>
  <si>
    <t>Cheltuieli de capital</t>
  </si>
  <si>
    <t>Cheltuieli aferente programelor cu finantare rambursabila</t>
  </si>
  <si>
    <t>Proiecte cu finantare din sumele aferente
componentei de imprumut a PNRR</t>
  </si>
  <si>
    <t>Proiecte cu finantare din sumele 
reprezentând asistenta financiara
nerambursabila aferenta PNRR</t>
  </si>
  <si>
    <t>Alte cheltuieli</t>
  </si>
  <si>
    <t>Proiecte cu finantare din fonduri externe nerambursabile aferente cadrului financiar 
2014-2020 si din fondul de modernizare</t>
  </si>
  <si>
    <t>Asistenta sociala</t>
  </si>
  <si>
    <t>Proiecte cu finantare din fonduri externe 
nerambursabile</t>
  </si>
  <si>
    <t xml:space="preserve">Alte transferuri </t>
  </si>
  <si>
    <t xml:space="preserve">Transferuri intre unitati ale administratiei publice </t>
  </si>
  <si>
    <t>Subventii</t>
  </si>
  <si>
    <t>Dobanzi</t>
  </si>
  <si>
    <t>Bunuri si servicii</t>
  </si>
  <si>
    <t>Cheltuieli de personal</t>
  </si>
  <si>
    <t>Cheltuieli curente</t>
  </si>
  <si>
    <t>CHELTUIELI TOTALE</t>
  </si>
  <si>
    <t>Sume aferente asistentei financiare nerambursabile alocate pentru PNRR</t>
  </si>
  <si>
    <t>Sume primite de la UE/alti donatori in contul platilor efectuate si prefinantari aferente cadrului financiar 2014-2020</t>
  </si>
  <si>
    <t xml:space="preserve">Alte sume primite de la UE </t>
  </si>
  <si>
    <t>Sume în curs de distribuire</t>
  </si>
  <si>
    <t>Sume primite de la UE/alti donatori în contul platilor efectuate si prefinantari</t>
  </si>
  <si>
    <t>Donatii</t>
  </si>
  <si>
    <t>Venituri din capital</t>
  </si>
  <si>
    <t xml:space="preserve">Subventii </t>
  </si>
  <si>
    <t xml:space="preserve">  Venituri nefiscale</t>
  </si>
  <si>
    <t xml:space="preserve">  Contributii de asigurari</t>
  </si>
  <si>
    <t>Alte impozite si taxe fiscale</t>
  </si>
  <si>
    <t>Impozit pe comertul exterior si tranzactiile internationale (taxe vamale)</t>
  </si>
  <si>
    <t xml:space="preserve">Taxe pe utilizarea bunurilor, autorizarea utilizarii bunurilor sau pe desfasurarea de activitati </t>
  </si>
  <si>
    <t>Alte impozite si taxe pe bunuri si servicii</t>
  </si>
  <si>
    <t>Accize</t>
  </si>
  <si>
    <t xml:space="preserve"> TVA</t>
  </si>
  <si>
    <t>Impozite si taxe pe bunuri si servicii</t>
  </si>
  <si>
    <t>Impozite si taxe pe proprietate</t>
  </si>
  <si>
    <t>Alte impozite pe venit, profit si castiguri din capital</t>
  </si>
  <si>
    <t>Impozitul pe salarii si venit</t>
  </si>
  <si>
    <t>Impozitul pe profit</t>
  </si>
  <si>
    <t>Impozitul pe profit, salarii, venit si castiguri din capital</t>
  </si>
  <si>
    <t xml:space="preserve">Venituri fiscale    </t>
  </si>
  <si>
    <t xml:space="preserve">Venituri curente </t>
  </si>
  <si>
    <t xml:space="preserve">   VENITURI TOTALE   </t>
  </si>
  <si>
    <t>rutiere</t>
  </si>
  <si>
    <t xml:space="preserve"> partial din
venituri 
proprii</t>
  </si>
  <si>
    <t xml:space="preserve"> sanatate </t>
  </si>
  <si>
    <t>% din PIB</t>
  </si>
  <si>
    <t>Sume</t>
  </si>
  <si>
    <t xml:space="preserve">a infrastructurii </t>
  </si>
  <si>
    <t xml:space="preserve"> integral sau </t>
  </si>
  <si>
    <t>sociale  de</t>
  </si>
  <si>
    <t xml:space="preserve">teritoriale </t>
  </si>
  <si>
    <t>ciare</t>
  </si>
  <si>
    <t xml:space="preserve"> consolidat</t>
  </si>
  <si>
    <t xml:space="preserve">(se scad) </t>
  </si>
  <si>
    <t>administrare</t>
  </si>
  <si>
    <t xml:space="preserve">bursabile </t>
  </si>
  <si>
    <t xml:space="preserve"> finantate </t>
  </si>
  <si>
    <t xml:space="preserve"> asigurari </t>
  </si>
  <si>
    <t xml:space="preserve">somaj </t>
  </si>
  <si>
    <t>de stat</t>
  </si>
  <si>
    <t xml:space="preserve">adm. </t>
  </si>
  <si>
    <t>finan-</t>
  </si>
  <si>
    <t xml:space="preserve">  general </t>
  </si>
  <si>
    <t>bugete</t>
  </si>
  <si>
    <t xml:space="preserve">  nationale de </t>
  </si>
  <si>
    <t>statului</t>
  </si>
  <si>
    <t xml:space="preserve"> neram-</t>
  </si>
  <si>
    <t>publice</t>
  </si>
  <si>
    <t>ministere</t>
  </si>
  <si>
    <t>unic de</t>
  </si>
  <si>
    <t xml:space="preserve">pentru </t>
  </si>
  <si>
    <t xml:space="preserve">sociale </t>
  </si>
  <si>
    <t xml:space="preserve">al unitatilor </t>
  </si>
  <si>
    <t>stat</t>
  </si>
  <si>
    <t xml:space="preserve">tiuni </t>
  </si>
  <si>
    <t xml:space="preserve"> buget </t>
  </si>
  <si>
    <t xml:space="preserve">intre </t>
  </si>
  <si>
    <t xml:space="preserve"> Companiei </t>
  </si>
  <si>
    <t xml:space="preserve"> trezoreriei </t>
  </si>
  <si>
    <t xml:space="preserve">externe </t>
  </si>
  <si>
    <t>institutiilor</t>
  </si>
  <si>
    <t xml:space="preserve">national </t>
  </si>
  <si>
    <t xml:space="preserve">asig. </t>
  </si>
  <si>
    <t>asig</t>
  </si>
  <si>
    <t xml:space="preserve">centralizat </t>
  </si>
  <si>
    <t>de</t>
  </si>
  <si>
    <t>Buget general consolidat</t>
  </si>
  <si>
    <t>Opera-</t>
  </si>
  <si>
    <t>Total</t>
  </si>
  <si>
    <t xml:space="preserve">Transferuri </t>
  </si>
  <si>
    <t>Eximbank</t>
  </si>
  <si>
    <t>Bugetul</t>
  </si>
  <si>
    <t xml:space="preserve">Fonduri </t>
  </si>
  <si>
    <t xml:space="preserve">Bugetul </t>
  </si>
  <si>
    <t xml:space="preserve">Credite </t>
  </si>
  <si>
    <t xml:space="preserve">Fondul </t>
  </si>
  <si>
    <t>-milioane lei -</t>
  </si>
  <si>
    <t>PIB 2025</t>
  </si>
  <si>
    <t>Estimări 01.01 - 31.05.2025</t>
  </si>
  <si>
    <t xml:space="preserve">BUGETUL GENERAL CONSOLIDAT </t>
  </si>
  <si>
    <t>Anexa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</si>
</sst>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l_e_i_-;\-* #,##0.00\ _l_e_i_-;_-* &quot;-&quot;??\ _l_e_i_-;_-@_-"/>
    <numFmt numFmtId="164" formatCode="#,##0.0"/>
    <numFmt numFmtId="165" formatCode="#,##0.000"/>
    <numFmt numFmtId="166" formatCode="#,##0.0000000"/>
    <numFmt numFmtId="167" formatCode="#,##0.000000"/>
  </numFmts>
  <fonts count="18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9"/>
      <name val="Arial"/>
      <family val="2"/>
      <charset val="238"/>
    </font>
    <font>
      <b/>
      <sz val="13"/>
      <color indexed="10"/>
      <name val="Arial"/>
      <family val="2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52">
    <xf numFmtId="0" fontId="0" fillId="0" borderId="0" xfId="0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5" fontId="8" fillId="2" borderId="0" xfId="0" applyNumberFormat="1" applyFont="1" applyFill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17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protection locked="0"/>
    </xf>
    <xf numFmtId="165" fontId="3" fillId="2" borderId="0" xfId="0" applyNumberFormat="1" applyFont="1" applyFill="1" applyAlignment="1" applyProtection="1">
      <alignment horizontal="right"/>
      <protection locked="0"/>
    </xf>
    <xf numFmtId="164" fontId="17" fillId="2" borderId="0" xfId="0" applyNumberFormat="1" applyFont="1" applyFill="1" applyBorder="1" applyAlignment="1" applyProtection="1">
      <alignment horizontal="center"/>
      <protection locked="0"/>
    </xf>
    <xf numFmtId="164" fontId="15" fillId="2" borderId="0" xfId="0" applyNumberFormat="1" applyFont="1" applyFill="1" applyAlignment="1" applyProtection="1">
      <alignment horizontal="center"/>
      <protection locked="0"/>
    </xf>
    <xf numFmtId="164" fontId="15" fillId="2" borderId="0" xfId="0" applyNumberFormat="1" applyFont="1" applyFill="1" applyBorder="1" applyAlignment="1" applyProtection="1">
      <alignment horizontal="right"/>
      <protection locked="0"/>
    </xf>
    <xf numFmtId="164" fontId="16" fillId="2" borderId="0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center"/>
      <protection locked="0"/>
    </xf>
    <xf numFmtId="4" fontId="9" fillId="2" borderId="0" xfId="0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5" fontId="3" fillId="2" borderId="0" xfId="0" applyNumberFormat="1" applyFont="1" applyFill="1" applyAlignment="1" applyProtection="1">
      <alignment horizontal="center"/>
      <protection locked="0"/>
    </xf>
    <xf numFmtId="164" fontId="14" fillId="2" borderId="0" xfId="0" applyNumberFormat="1" applyFont="1" applyFill="1" applyBorder="1" applyAlignment="1" applyProtection="1">
      <protection locked="0"/>
    </xf>
    <xf numFmtId="164" fontId="3" fillId="2" borderId="0" xfId="2" applyNumberFormat="1" applyFont="1" applyFill="1" applyAlignment="1"/>
    <xf numFmtId="164" fontId="15" fillId="2" borderId="0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 applyProtection="1">
      <alignment horizontal="left" vertical="center" indent="2"/>
      <protection locked="0"/>
    </xf>
    <xf numFmtId="164" fontId="9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vertical="center" indent="4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3" fillId="2" borderId="0" xfId="0" applyNumberFormat="1" applyFont="1" applyFill="1" applyAlignment="1" applyProtection="1">
      <alignment horizontal="left" vertical="center" wrapText="1" indent="3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left" vertical="center" indent="3"/>
    </xf>
    <xf numFmtId="164" fontId="3" fillId="2" borderId="0" xfId="0" applyNumberFormat="1" applyFont="1" applyFill="1" applyAlignment="1">
      <alignment horizontal="left" vertical="center" indent="1"/>
    </xf>
    <xf numFmtId="164" fontId="3" fillId="2" borderId="0" xfId="0" quotePrefix="1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left" vertical="center" indent="1"/>
    </xf>
    <xf numFmtId="164" fontId="3" fillId="2" borderId="0" xfId="0" applyNumberFormat="1" applyFont="1" applyFill="1" applyBorder="1" applyAlignment="1" applyProtection="1">
      <alignment vertical="center"/>
    </xf>
    <xf numFmtId="164" fontId="3" fillId="2" borderId="0" xfId="0" applyNumberFormat="1" applyFont="1" applyFill="1" applyAlignment="1" applyProtection="1">
      <alignment horizontal="left" vertical="center"/>
    </xf>
    <xf numFmtId="164" fontId="3" fillId="2" borderId="0" xfId="0" applyNumberFormat="1" applyFont="1" applyFill="1" applyAlignment="1" applyProtection="1">
      <alignment vertical="center"/>
    </xf>
    <xf numFmtId="166" fontId="2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 applyProtection="1">
      <alignment wrapText="1"/>
      <protection locked="0"/>
    </xf>
    <xf numFmtId="164" fontId="11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4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164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3" fillId="2" borderId="0" xfId="0" applyNumberFormat="1" applyFont="1" applyFill="1" applyAlignment="1">
      <alignment horizontal="left" wrapText="1" inden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0" xfId="3" applyFont="1" applyFill="1" applyBorder="1" applyAlignment="1">
      <alignment horizontal="center"/>
    </xf>
    <xf numFmtId="0" fontId="1" fillId="2" borderId="0" xfId="0" applyFont="1" applyFill="1"/>
    <xf numFmtId="49" fontId="9" fillId="2" borderId="0" xfId="3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 vertical="top" readingOrder="1"/>
    </xf>
    <xf numFmtId="0" fontId="4" fillId="3" borderId="0" xfId="0" applyFont="1" applyFill="1" applyBorder="1" applyAlignment="1">
      <alignment horizontal="center" vertical="top" readingOrder="1"/>
    </xf>
    <xf numFmtId="0" fontId="2" fillId="3" borderId="0" xfId="0" applyFont="1" applyFill="1" applyBorder="1" applyAlignment="1">
      <alignment horizontal="center" vertical="top" wrapText="1" readingOrder="1"/>
    </xf>
    <xf numFmtId="164" fontId="3" fillId="3" borderId="0" xfId="0" applyNumberFormat="1" applyFont="1" applyFill="1" applyBorder="1" applyAlignment="1" applyProtection="1">
      <alignment horizontal="center" readingOrder="1"/>
      <protection locked="0"/>
    </xf>
    <xf numFmtId="164" fontId="3" fillId="3" borderId="0" xfId="0" applyNumberFormat="1" applyFont="1" applyFill="1" applyBorder="1" applyAlignment="1" applyProtection="1">
      <alignment horizontal="center" vertical="top" readingOrder="1"/>
    </xf>
    <xf numFmtId="164" fontId="2" fillId="3" borderId="0" xfId="0" applyNumberFormat="1" applyFont="1" applyFill="1" applyBorder="1" applyAlignment="1" applyProtection="1">
      <alignment horizontal="center" vertical="top" readingOrder="1"/>
    </xf>
    <xf numFmtId="164" fontId="3" fillId="3" borderId="0" xfId="0" applyNumberFormat="1" applyFont="1" applyFill="1" applyBorder="1" applyAlignment="1">
      <alignment horizontal="center" vertical="top" wrapText="1"/>
    </xf>
    <xf numFmtId="165" fontId="2" fillId="3" borderId="0" xfId="0" applyNumberFormat="1" applyFont="1" applyFill="1" applyBorder="1" applyAlignment="1" applyProtection="1">
      <alignment horizontal="right"/>
      <protection locked="0"/>
    </xf>
    <xf numFmtId="4" fontId="8" fillId="3" borderId="0" xfId="0" applyNumberFormat="1" applyFont="1" applyFill="1" applyBorder="1" applyAlignment="1" applyProtection="1">
      <alignment horizontal="center"/>
      <protection locked="0"/>
    </xf>
    <xf numFmtId="164" fontId="10" fillId="3" borderId="0" xfId="0" applyNumberFormat="1" applyFont="1" applyFill="1" applyBorder="1" applyAlignment="1" applyProtection="1">
      <alignment horizontal="right" wrapText="1"/>
      <protection locked="0"/>
    </xf>
    <xf numFmtId="167" fontId="2" fillId="3" borderId="0" xfId="0" applyNumberFormat="1" applyFont="1" applyFill="1" applyBorder="1" applyAlignment="1">
      <alignment horizontal="center" vertical="top" readingOrder="1"/>
    </xf>
    <xf numFmtId="164" fontId="2" fillId="3" borderId="0" xfId="0" applyNumberFormat="1" applyFont="1" applyFill="1" applyBorder="1" applyAlignment="1" applyProtection="1">
      <alignment horizontal="right"/>
      <protection locked="0"/>
    </xf>
    <xf numFmtId="164" fontId="2" fillId="3" borderId="0" xfId="0" applyNumberFormat="1" applyFont="1" applyFill="1" applyBorder="1" applyAlignment="1" applyProtection="1">
      <alignment horizontal="center"/>
      <protection locked="0"/>
    </xf>
    <xf numFmtId="164" fontId="3" fillId="4" borderId="3" xfId="0" applyNumberFormat="1" applyFont="1" applyFill="1" applyBorder="1" applyAlignment="1" applyProtection="1">
      <alignment horizontal="left" vertical="center"/>
      <protection locked="0"/>
    </xf>
    <xf numFmtId="164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 applyProtection="1">
      <alignment horizontal="center" vertical="center"/>
    </xf>
    <xf numFmtId="164" fontId="5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 applyProtection="1">
      <alignment horizontal="left" vertical="center"/>
    </xf>
    <xf numFmtId="164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center" vertical="center"/>
    </xf>
    <xf numFmtId="4" fontId="3" fillId="5" borderId="1" xfId="1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>
      <alignment horizontal="left" wrapText="1" indent="1"/>
    </xf>
    <xf numFmtId="164" fontId="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 applyProtection="1">
      <alignment horizontal="left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164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1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top" readingOrder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readingOrder="1"/>
    </xf>
    <xf numFmtId="164" fontId="3" fillId="3" borderId="1" xfId="0" applyNumberFormat="1" applyFont="1" applyFill="1" applyBorder="1" applyAlignment="1" applyProtection="1">
      <alignment horizontal="center" readingOrder="1"/>
      <protection locked="0"/>
    </xf>
    <xf numFmtId="164" fontId="2" fillId="3" borderId="1" xfId="0" applyNumberFormat="1" applyFont="1" applyFill="1" applyBorder="1" applyAlignment="1" applyProtection="1">
      <alignment horizontal="center" vertical="top" readingOrder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5" fontId="8" fillId="3" borderId="0" xfId="0" applyNumberFormat="1" applyFont="1" applyFill="1" applyBorder="1" applyAlignment="1" applyProtection="1">
      <protection locked="0"/>
    </xf>
    <xf numFmtId="164" fontId="4" fillId="3" borderId="0" xfId="0" applyNumberFormat="1" applyFont="1" applyFill="1" applyBorder="1" applyAlignment="1" applyProtection="1">
      <alignment horizontal="center" vertical="top" readingOrder="1"/>
    </xf>
    <xf numFmtId="165" fontId="8" fillId="2" borderId="1" xfId="0" applyNumberFormat="1" applyFont="1" applyFill="1" applyBorder="1" applyAlignment="1" applyProtection="1">
      <protection locked="0"/>
    </xf>
    <xf numFmtId="4" fontId="8" fillId="2" borderId="1" xfId="0" applyNumberFormat="1" applyFont="1" applyFill="1" applyBorder="1" applyAlignment="1" applyProtection="1">
      <alignment horizontal="center"/>
      <protection locked="0"/>
    </xf>
    <xf numFmtId="4" fontId="9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right"/>
      <protection locked="0"/>
    </xf>
    <xf numFmtId="167" fontId="8" fillId="2" borderId="1" xfId="0" applyNumberFormat="1" applyFont="1" applyFill="1" applyBorder="1" applyAlignment="1" applyProtection="1">
      <alignment horizontal="center"/>
      <protection locked="0"/>
    </xf>
    <xf numFmtId="164" fontId="14" fillId="2" borderId="1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protection locked="0"/>
    </xf>
    <xf numFmtId="165" fontId="3" fillId="2" borderId="1" xfId="0" quotePrefix="1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 2 2" xfId="3"/>
    <cellStyle name="Normal_realizari.bugete.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25/05%20mai%202025/BGC%20-%2031%20%20mai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 in luna"/>
      <sheetName val="UAT mai 2025"/>
      <sheetName val="consolidari mai"/>
      <sheetName val="aprilie 2025  (val)"/>
      <sheetName val="UAT aprilie 2025 (val)"/>
      <sheetName val="martie 2025 (valori)"/>
      <sheetName val="UAT martie 2025 (val)"/>
      <sheetName val="Sinteza - An 2"/>
      <sheetName val="2024 - 2025"/>
      <sheetName val="Progr.15.05.2025.(Stela)"/>
      <sheetName val="Sinteza - Anexa program anual"/>
      <sheetName val="program %.exec"/>
      <sheetName val="dob_trez"/>
      <sheetName val="SPECIAL_CNAIR"/>
      <sheetName val="CNAIR_ex"/>
      <sheetName val="mai 2024 "/>
      <sheetName val="leg"/>
      <sheetName val="Sinteza-Anexa program 6 luni"/>
      <sheetName val="progr 6 luni % execuție  "/>
      <sheetName val="Sinteza-anexa program 9 luni "/>
      <sheetName val="program 9 luni .%.exec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 refreshError="1"/>
      <sheetData sheetId="1" refreshError="1"/>
      <sheetData sheetId="2">
        <row r="168">
          <cell r="I16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0">
          <cell r="J10">
            <v>1894200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64"/>
  <sheetViews>
    <sheetView showZeros="0" tabSelected="1" topLeftCell="A40" zoomScale="85" zoomScaleNormal="85" zoomScaleSheetLayoutView="75" workbookViewId="0">
      <selection activeCell="H26" sqref="H26"/>
    </sheetView>
  </sheetViews>
  <sheetFormatPr defaultColWidth="8.85546875" defaultRowHeight="20.100000000000001" customHeight="1" outlineLevelRow="1" x14ac:dyDescent="0.25"/>
  <cols>
    <col min="1" max="1" width="3.85546875" style="11" customWidth="1"/>
    <col min="2" max="2" width="54.42578125" style="16" customWidth="1"/>
    <col min="3" max="3" width="21.140625" style="16" customWidth="1"/>
    <col min="4" max="4" width="13.7109375" style="16" customWidth="1"/>
    <col min="5" max="5" width="16" style="83" customWidth="1"/>
    <col min="6" max="6" width="12.7109375" style="83" customWidth="1"/>
    <col min="7" max="7" width="15.7109375" style="83" customWidth="1"/>
    <col min="8" max="8" width="10.7109375" style="83" customWidth="1"/>
    <col min="9" max="9" width="15.85546875" style="16" customWidth="1"/>
    <col min="10" max="10" width="12.7109375" style="16" customWidth="1"/>
    <col min="11" max="11" width="12.85546875" style="16" customWidth="1"/>
    <col min="12" max="12" width="14.28515625" style="16" customWidth="1"/>
    <col min="13" max="13" width="13.7109375" style="16" customWidth="1"/>
    <col min="14" max="14" width="14" style="17" customWidth="1"/>
    <col min="15" max="15" width="11.7109375" style="16" customWidth="1"/>
    <col min="16" max="16" width="12.7109375" style="17" customWidth="1"/>
    <col min="17" max="17" width="11.5703125" style="16" customWidth="1"/>
    <col min="18" max="18" width="15.7109375" style="18" customWidth="1"/>
    <col min="19" max="19" width="9.5703125" style="32" customWidth="1"/>
    <col min="20" max="16384" width="8.85546875" style="11"/>
  </cols>
  <sheetData>
    <row r="1" spans="1:19" ht="23.25" customHeight="1" x14ac:dyDescent="0.25">
      <c r="B1" s="12"/>
      <c r="C1" s="11"/>
      <c r="D1" s="11"/>
      <c r="E1" s="13"/>
      <c r="F1" s="13"/>
      <c r="G1" s="13"/>
      <c r="H1" s="14"/>
      <c r="I1" s="15"/>
      <c r="S1" s="19" t="s">
        <v>106</v>
      </c>
    </row>
    <row r="2" spans="1:19" ht="15" hidden="1" customHeight="1" x14ac:dyDescent="0.25">
      <c r="B2" s="20"/>
      <c r="C2" s="21"/>
      <c r="D2" s="22"/>
      <c r="E2" s="23"/>
      <c r="F2" s="23"/>
      <c r="G2" s="23"/>
      <c r="H2" s="23"/>
      <c r="I2" s="21"/>
      <c r="J2" s="24"/>
      <c r="K2" s="22"/>
      <c r="L2" s="11"/>
      <c r="M2" s="11"/>
      <c r="N2" s="25"/>
      <c r="O2" s="87"/>
      <c r="P2" s="87"/>
      <c r="Q2" s="87"/>
      <c r="R2" s="87"/>
      <c r="S2" s="87"/>
    </row>
    <row r="3" spans="1:19" ht="22.5" customHeight="1" outlineLevel="1" x14ac:dyDescent="0.25">
      <c r="B3" s="86" t="s">
        <v>105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ht="15.75" outlineLevel="1" x14ac:dyDescent="0.25">
      <c r="B4" s="88" t="s">
        <v>104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19" ht="19.149999999999999" customHeight="1" outlineLevel="1" x14ac:dyDescent="0.25">
      <c r="B5" s="10"/>
      <c r="C5" s="26"/>
      <c r="D5" s="26"/>
      <c r="E5" s="26"/>
      <c r="F5" s="26"/>
      <c r="G5" s="26"/>
      <c r="H5" s="27"/>
      <c r="I5" s="28"/>
      <c r="J5" s="29"/>
      <c r="K5" s="30"/>
      <c r="L5" s="31"/>
      <c r="M5" s="26"/>
      <c r="O5" s="33"/>
      <c r="P5" s="33"/>
      <c r="Q5" s="17" t="s">
        <v>103</v>
      </c>
      <c r="R5" s="34">
        <f>'[86]Sinteza - An 2'!J10</f>
        <v>1894200</v>
      </c>
      <c r="S5" s="35"/>
    </row>
    <row r="6" spans="1:19" ht="16.5" outlineLevel="1" thickBot="1" x14ac:dyDescent="0.3">
      <c r="B6" s="136"/>
      <c r="C6" s="137"/>
      <c r="D6" s="137"/>
      <c r="E6" s="137">
        <f>E5-E38</f>
        <v>0</v>
      </c>
      <c r="F6" s="138"/>
      <c r="G6" s="137"/>
      <c r="H6" s="138"/>
      <c r="I6" s="139"/>
      <c r="J6" s="140"/>
      <c r="K6" s="141"/>
      <c r="L6" s="138"/>
      <c r="M6" s="138"/>
      <c r="N6" s="142"/>
      <c r="O6" s="143"/>
      <c r="P6" s="144"/>
      <c r="Q6" s="143"/>
      <c r="R6" s="145"/>
      <c r="S6" s="146" t="s">
        <v>102</v>
      </c>
    </row>
    <row r="7" spans="1:19" ht="16.5" thickTop="1" x14ac:dyDescent="0.25">
      <c r="B7" s="134"/>
      <c r="C7" s="94" t="s">
        <v>99</v>
      </c>
      <c r="D7" s="94" t="s">
        <v>99</v>
      </c>
      <c r="E7" s="135" t="s">
        <v>99</v>
      </c>
      <c r="F7" s="135" t="s">
        <v>99</v>
      </c>
      <c r="G7" s="135" t="s">
        <v>101</v>
      </c>
      <c r="H7" s="135" t="s">
        <v>100</v>
      </c>
      <c r="I7" s="94" t="s">
        <v>99</v>
      </c>
      <c r="J7" s="94" t="s">
        <v>98</v>
      </c>
      <c r="K7" s="94" t="s">
        <v>97</v>
      </c>
      <c r="L7" s="94" t="s">
        <v>97</v>
      </c>
      <c r="M7" s="94" t="s">
        <v>96</v>
      </c>
      <c r="N7" s="92" t="s">
        <v>94</v>
      </c>
      <c r="O7" s="94" t="s">
        <v>95</v>
      </c>
      <c r="P7" s="93" t="s">
        <v>94</v>
      </c>
      <c r="Q7" s="94" t="s">
        <v>93</v>
      </c>
      <c r="R7" s="95" t="s">
        <v>92</v>
      </c>
      <c r="S7" s="95"/>
    </row>
    <row r="8" spans="1:19" ht="15" customHeight="1" x14ac:dyDescent="0.25">
      <c r="B8" s="121"/>
      <c r="C8" s="89" t="s">
        <v>91</v>
      </c>
      <c r="D8" s="89" t="s">
        <v>90</v>
      </c>
      <c r="E8" s="90" t="s">
        <v>89</v>
      </c>
      <c r="F8" s="90" t="s">
        <v>88</v>
      </c>
      <c r="G8" s="90" t="s">
        <v>87</v>
      </c>
      <c r="H8" s="90" t="s">
        <v>85</v>
      </c>
      <c r="I8" s="89" t="s">
        <v>86</v>
      </c>
      <c r="J8" s="89" t="s">
        <v>85</v>
      </c>
      <c r="K8" s="89" t="s">
        <v>84</v>
      </c>
      <c r="L8" s="89" t="s">
        <v>83</v>
      </c>
      <c r="M8" s="91"/>
      <c r="N8" s="92"/>
      <c r="O8" s="89" t="s">
        <v>82</v>
      </c>
      <c r="P8" s="93" t="s">
        <v>81</v>
      </c>
      <c r="Q8" s="94" t="s">
        <v>80</v>
      </c>
      <c r="R8" s="95"/>
      <c r="S8" s="95"/>
    </row>
    <row r="9" spans="1:19" ht="15.75" customHeight="1" x14ac:dyDescent="0.25">
      <c r="B9" s="96"/>
      <c r="C9" s="89" t="s">
        <v>79</v>
      </c>
      <c r="D9" s="89" t="s">
        <v>78</v>
      </c>
      <c r="E9" s="90" t="s">
        <v>77</v>
      </c>
      <c r="F9" s="90" t="s">
        <v>76</v>
      </c>
      <c r="G9" s="90" t="s">
        <v>75</v>
      </c>
      <c r="H9" s="90" t="s">
        <v>74</v>
      </c>
      <c r="I9" s="89" t="s">
        <v>73</v>
      </c>
      <c r="J9" s="89" t="s">
        <v>72</v>
      </c>
      <c r="K9" s="89" t="s">
        <v>71</v>
      </c>
      <c r="L9" s="89" t="s">
        <v>70</v>
      </c>
      <c r="M9" s="97"/>
      <c r="N9" s="92"/>
      <c r="O9" s="89" t="s">
        <v>69</v>
      </c>
      <c r="P9" s="93" t="s">
        <v>68</v>
      </c>
      <c r="Q9" s="94" t="s">
        <v>67</v>
      </c>
      <c r="R9" s="95"/>
      <c r="S9" s="95"/>
    </row>
    <row r="10" spans="1:19" ht="18" x14ac:dyDescent="0.25">
      <c r="B10" s="98"/>
      <c r="C10" s="99"/>
      <c r="D10" s="89" t="s">
        <v>66</v>
      </c>
      <c r="E10" s="90" t="s">
        <v>65</v>
      </c>
      <c r="F10" s="90" t="s">
        <v>64</v>
      </c>
      <c r="G10" s="90" t="s">
        <v>63</v>
      </c>
      <c r="H10" s="90"/>
      <c r="I10" s="89" t="s">
        <v>62</v>
      </c>
      <c r="J10" s="89" t="s">
        <v>61</v>
      </c>
      <c r="K10" s="89"/>
      <c r="L10" s="89" t="s">
        <v>60</v>
      </c>
      <c r="M10" s="97"/>
      <c r="N10" s="92"/>
      <c r="O10" s="89" t="s">
        <v>59</v>
      </c>
      <c r="P10" s="92" t="s">
        <v>58</v>
      </c>
      <c r="Q10" s="94" t="s">
        <v>57</v>
      </c>
      <c r="R10" s="95"/>
      <c r="S10" s="95"/>
    </row>
    <row r="11" spans="1:19" ht="16.149999999999999" customHeight="1" x14ac:dyDescent="0.25">
      <c r="B11" s="100"/>
      <c r="C11" s="101"/>
      <c r="D11" s="89" t="s">
        <v>56</v>
      </c>
      <c r="E11" s="90"/>
      <c r="F11" s="90"/>
      <c r="G11" s="90" t="s">
        <v>55</v>
      </c>
      <c r="H11" s="90"/>
      <c r="I11" s="89" t="s">
        <v>54</v>
      </c>
      <c r="J11" s="89"/>
      <c r="K11" s="89"/>
      <c r="L11" s="89" t="s">
        <v>53</v>
      </c>
      <c r="M11" s="89"/>
      <c r="N11" s="92"/>
      <c r="O11" s="89"/>
      <c r="P11" s="92"/>
      <c r="Q11" s="94"/>
      <c r="R11" s="122" t="s">
        <v>52</v>
      </c>
      <c r="S11" s="123" t="s">
        <v>51</v>
      </c>
    </row>
    <row r="12" spans="1:19" ht="51.6" customHeight="1" thickBot="1" x14ac:dyDescent="0.3">
      <c r="B12" s="124"/>
      <c r="C12" s="125"/>
      <c r="D12" s="126"/>
      <c r="E12" s="126"/>
      <c r="F12" s="126"/>
      <c r="G12" s="127" t="s">
        <v>50</v>
      </c>
      <c r="H12" s="127"/>
      <c r="I12" s="128" t="s">
        <v>49</v>
      </c>
      <c r="J12" s="129"/>
      <c r="K12" s="129"/>
      <c r="L12" s="128" t="s">
        <v>48</v>
      </c>
      <c r="M12" s="128"/>
      <c r="N12" s="130"/>
      <c r="O12" s="129"/>
      <c r="P12" s="130"/>
      <c r="Q12" s="131"/>
      <c r="R12" s="132"/>
      <c r="S12" s="133"/>
    </row>
    <row r="13" spans="1:19" s="37" customFormat="1" ht="30.75" customHeight="1" thickTop="1" x14ac:dyDescent="0.25">
      <c r="A13" s="84"/>
      <c r="B13" s="102" t="s">
        <v>47</v>
      </c>
      <c r="C13" s="103">
        <f t="shared" ref="C13:M13" si="0">C14+C30+C31+C32+C33+C34+C35+C36+C37+C38+C39</f>
        <v>124307.868604</v>
      </c>
      <c r="D13" s="103">
        <f t="shared" si="0"/>
        <v>67343.48565100001</v>
      </c>
      <c r="E13" s="103">
        <f t="shared" si="0"/>
        <v>63423.224602000009</v>
      </c>
      <c r="F13" s="103">
        <f t="shared" si="0"/>
        <v>1202.461</v>
      </c>
      <c r="G13" s="103">
        <f t="shared" si="0"/>
        <v>35598.321196000004</v>
      </c>
      <c r="H13" s="103">
        <f t="shared" si="0"/>
        <v>0</v>
      </c>
      <c r="I13" s="103">
        <f t="shared" si="0"/>
        <v>25561.440000000002</v>
      </c>
      <c r="J13" s="103">
        <f t="shared" si="0"/>
        <v>77.242789999999999</v>
      </c>
      <c r="K13" s="103">
        <f t="shared" si="0"/>
        <v>668.00797077000004</v>
      </c>
      <c r="L13" s="103">
        <f t="shared" si="0"/>
        <v>8265.3308070000003</v>
      </c>
      <c r="M13" s="103">
        <f t="shared" si="0"/>
        <v>616.56799999999998</v>
      </c>
      <c r="N13" s="104">
        <f t="shared" ref="N13:N29" si="1">SUM(C13:M13)</f>
        <v>327063.95062077005</v>
      </c>
      <c r="O13" s="105">
        <f>O14+O31+O32+O35+O33</f>
        <v>-68913.922923012491</v>
      </c>
      <c r="P13" s="104">
        <f t="shared" ref="P13:P29" si="2">N13+O13</f>
        <v>258150.02769775756</v>
      </c>
      <c r="Q13" s="105">
        <f>Q14+Q31+Q32+Q35+Q37</f>
        <v>-2153.9629999999997</v>
      </c>
      <c r="R13" s="106">
        <f t="shared" ref="R13:R29" si="3">P13+Q13</f>
        <v>255996.06469775757</v>
      </c>
      <c r="S13" s="104">
        <f t="shared" ref="S13:S29" si="4">R13/$R$5*100</f>
        <v>13.514732588837376</v>
      </c>
    </row>
    <row r="14" spans="1:19" s="40" customFormat="1" ht="18.75" customHeight="1" x14ac:dyDescent="0.25">
      <c r="B14" s="41" t="s">
        <v>46</v>
      </c>
      <c r="C14" s="7">
        <f>C15+C28+C29</f>
        <v>101546.50008899999</v>
      </c>
      <c r="D14" s="7">
        <f>D15+D28+D29</f>
        <v>47189.291495999998</v>
      </c>
      <c r="E14" s="8">
        <f>E15+E28+E29</f>
        <v>50117.217602000004</v>
      </c>
      <c r="F14" s="8">
        <f>F15+F28+F29</f>
        <v>1197.6130000000001</v>
      </c>
      <c r="G14" s="8">
        <f>G15+G28+G29</f>
        <v>31903.181196000001</v>
      </c>
      <c r="H14" s="8"/>
      <c r="I14" s="7">
        <f>I15+I28+I29</f>
        <v>10793.542000000001</v>
      </c>
      <c r="J14" s="7">
        <f>J15+J28+J29</f>
        <v>0</v>
      </c>
      <c r="K14" s="6">
        <f>K15+K28+K29</f>
        <v>668.00797077000004</v>
      </c>
      <c r="L14" s="6">
        <f>L15+L28+L29</f>
        <v>742.49501000000009</v>
      </c>
      <c r="M14" s="6">
        <f>M15+M28+M29</f>
        <v>191.886</v>
      </c>
      <c r="N14" s="38">
        <f t="shared" si="1"/>
        <v>244349.73436377</v>
      </c>
      <c r="O14" s="7">
        <f>O15+O28+O29</f>
        <v>-11031.4506110125</v>
      </c>
      <c r="P14" s="6">
        <f t="shared" si="2"/>
        <v>233318.2837527575</v>
      </c>
      <c r="Q14" s="7">
        <f>Q15+Q28+Q29</f>
        <v>0</v>
      </c>
      <c r="R14" s="42">
        <f t="shared" si="3"/>
        <v>233318.2837527575</v>
      </c>
      <c r="S14" s="6">
        <f t="shared" si="4"/>
        <v>12.3175104927018</v>
      </c>
    </row>
    <row r="15" spans="1:19" ht="28.5" customHeight="1" x14ac:dyDescent="0.2">
      <c r="B15" s="43" t="s">
        <v>45</v>
      </c>
      <c r="C15" s="5">
        <f t="shared" ref="C15:L15" si="5">C16+C20+C21+C26+C27</f>
        <v>85078.617088999992</v>
      </c>
      <c r="D15" s="5">
        <f t="shared" si="5"/>
        <v>36277.330999999998</v>
      </c>
      <c r="E15" s="3">
        <f t="shared" si="5"/>
        <v>0</v>
      </c>
      <c r="F15" s="3">
        <f t="shared" si="5"/>
        <v>0</v>
      </c>
      <c r="G15" s="44">
        <f t="shared" si="5"/>
        <v>2866.768</v>
      </c>
      <c r="H15" s="3">
        <f t="shared" si="5"/>
        <v>0</v>
      </c>
      <c r="I15" s="5">
        <f t="shared" si="5"/>
        <v>914.91300000000001</v>
      </c>
      <c r="J15" s="45">
        <f t="shared" si="5"/>
        <v>0</v>
      </c>
      <c r="K15" s="45">
        <f t="shared" si="5"/>
        <v>0</v>
      </c>
      <c r="L15" s="45">
        <f t="shared" si="5"/>
        <v>0</v>
      </c>
      <c r="M15" s="45"/>
      <c r="N15" s="38">
        <f t="shared" si="1"/>
        <v>125137.62908899998</v>
      </c>
      <c r="O15" s="45">
        <f>O16+O20+O21+O26+O27</f>
        <v>0</v>
      </c>
      <c r="P15" s="5">
        <f t="shared" si="2"/>
        <v>125137.62908899998</v>
      </c>
      <c r="Q15" s="45">
        <f>Q16+Q20+Q21+Q26+Q27</f>
        <v>0</v>
      </c>
      <c r="R15" s="6">
        <f t="shared" si="3"/>
        <v>125137.62908899998</v>
      </c>
      <c r="S15" s="5">
        <f t="shared" si="4"/>
        <v>6.6063577810685237</v>
      </c>
    </row>
    <row r="16" spans="1:19" ht="33.75" customHeight="1" x14ac:dyDescent="0.25">
      <c r="B16" s="46" t="s">
        <v>44</v>
      </c>
      <c r="C16" s="5">
        <f t="shared" ref="C16:M16" si="6">C17+C18+C19</f>
        <v>21019.474047</v>
      </c>
      <c r="D16" s="5">
        <f t="shared" si="6"/>
        <v>16197.576999999999</v>
      </c>
      <c r="E16" s="3">
        <f t="shared" si="6"/>
        <v>0</v>
      </c>
      <c r="F16" s="3">
        <f t="shared" si="6"/>
        <v>0</v>
      </c>
      <c r="G16" s="3">
        <f t="shared" si="6"/>
        <v>0</v>
      </c>
      <c r="H16" s="3">
        <f t="shared" si="6"/>
        <v>0</v>
      </c>
      <c r="I16" s="3">
        <f t="shared" si="6"/>
        <v>0</v>
      </c>
      <c r="J16" s="45">
        <f t="shared" si="6"/>
        <v>0</v>
      </c>
      <c r="K16" s="9">
        <f t="shared" si="6"/>
        <v>0</v>
      </c>
      <c r="L16" s="45">
        <f t="shared" si="6"/>
        <v>0</v>
      </c>
      <c r="M16" s="45">
        <f t="shared" si="6"/>
        <v>0</v>
      </c>
      <c r="N16" s="38">
        <f t="shared" si="1"/>
        <v>37217.051047000001</v>
      </c>
      <c r="O16" s="45">
        <f>O17+O18+O19</f>
        <v>0</v>
      </c>
      <c r="P16" s="5">
        <f t="shared" si="2"/>
        <v>37217.051047000001</v>
      </c>
      <c r="Q16" s="45">
        <f>Q17+Q18+Q19</f>
        <v>0</v>
      </c>
      <c r="R16" s="6">
        <f t="shared" si="3"/>
        <v>37217.051047000001</v>
      </c>
      <c r="S16" s="5">
        <f t="shared" si="4"/>
        <v>1.9647899401858304</v>
      </c>
    </row>
    <row r="17" spans="2:19" ht="22.5" customHeight="1" x14ac:dyDescent="0.2">
      <c r="B17" s="47" t="s">
        <v>43</v>
      </c>
      <c r="C17" s="9">
        <v>10466.662</v>
      </c>
      <c r="D17" s="9">
        <v>36.213000000000001</v>
      </c>
      <c r="E17" s="3"/>
      <c r="F17" s="3"/>
      <c r="G17" s="3"/>
      <c r="H17" s="3"/>
      <c r="I17" s="5"/>
      <c r="J17" s="9"/>
      <c r="K17" s="9"/>
      <c r="L17" s="9"/>
      <c r="M17" s="9"/>
      <c r="N17" s="38">
        <f t="shared" si="1"/>
        <v>10502.875</v>
      </c>
      <c r="O17" s="9"/>
      <c r="P17" s="5">
        <f t="shared" si="2"/>
        <v>10502.875</v>
      </c>
      <c r="Q17" s="9"/>
      <c r="R17" s="6">
        <f t="shared" si="3"/>
        <v>10502.875</v>
      </c>
      <c r="S17" s="5">
        <f t="shared" si="4"/>
        <v>0.55447550417062608</v>
      </c>
    </row>
    <row r="18" spans="2:19" ht="30" customHeight="1" x14ac:dyDescent="0.2">
      <c r="B18" s="48" t="s">
        <v>42</v>
      </c>
      <c r="C18" s="9">
        <v>9546.7720469999986</v>
      </c>
      <c r="D18" s="9">
        <v>16159.627</v>
      </c>
      <c r="E18" s="49"/>
      <c r="F18" s="49"/>
      <c r="G18" s="49"/>
      <c r="H18" s="49"/>
      <c r="I18" s="5"/>
      <c r="J18" s="9"/>
      <c r="K18" s="9"/>
      <c r="L18" s="9"/>
      <c r="M18" s="9"/>
      <c r="N18" s="38">
        <f t="shared" si="1"/>
        <v>25706.399046999999</v>
      </c>
      <c r="O18" s="9"/>
      <c r="P18" s="5">
        <f t="shared" si="2"/>
        <v>25706.399046999999</v>
      </c>
      <c r="Q18" s="9"/>
      <c r="R18" s="6">
        <f t="shared" si="3"/>
        <v>25706.399046999999</v>
      </c>
      <c r="S18" s="5">
        <f t="shared" si="4"/>
        <v>1.3571111311899482</v>
      </c>
    </row>
    <row r="19" spans="2:19" ht="36" customHeight="1" x14ac:dyDescent="0.2">
      <c r="B19" s="50" t="s">
        <v>41</v>
      </c>
      <c r="C19" s="9">
        <v>1006.04</v>
      </c>
      <c r="D19" s="9">
        <v>1.7370000000000001</v>
      </c>
      <c r="E19" s="49"/>
      <c r="F19" s="49"/>
      <c r="G19" s="49"/>
      <c r="H19" s="49"/>
      <c r="I19" s="5"/>
      <c r="J19" s="9"/>
      <c r="K19" s="9"/>
      <c r="L19" s="9"/>
      <c r="M19" s="9"/>
      <c r="N19" s="38">
        <f t="shared" si="1"/>
        <v>1007.7769999999999</v>
      </c>
      <c r="O19" s="9"/>
      <c r="P19" s="5">
        <f t="shared" si="2"/>
        <v>1007.7769999999999</v>
      </c>
      <c r="Q19" s="9"/>
      <c r="R19" s="6">
        <f t="shared" si="3"/>
        <v>1007.7769999999999</v>
      </c>
      <c r="S19" s="5">
        <f t="shared" si="4"/>
        <v>5.3203304825256037E-2</v>
      </c>
    </row>
    <row r="20" spans="2:19" ht="23.25" customHeight="1" x14ac:dyDescent="0.25">
      <c r="B20" s="46" t="s">
        <v>40</v>
      </c>
      <c r="C20" s="9">
        <v>678.66399999999999</v>
      </c>
      <c r="D20" s="9">
        <v>7095.8149999999996</v>
      </c>
      <c r="E20" s="3"/>
      <c r="F20" s="3"/>
      <c r="G20" s="3"/>
      <c r="H20" s="3"/>
      <c r="I20" s="5"/>
      <c r="J20" s="9"/>
      <c r="K20" s="9"/>
      <c r="L20" s="9"/>
      <c r="M20" s="9"/>
      <c r="N20" s="38">
        <f t="shared" si="1"/>
        <v>7774.4789999999994</v>
      </c>
      <c r="O20" s="9"/>
      <c r="P20" s="5">
        <f t="shared" si="2"/>
        <v>7774.4789999999994</v>
      </c>
      <c r="Q20" s="9"/>
      <c r="R20" s="6">
        <f t="shared" si="3"/>
        <v>7774.4789999999994</v>
      </c>
      <c r="S20" s="5">
        <f t="shared" si="4"/>
        <v>0.41043601520430784</v>
      </c>
    </row>
    <row r="21" spans="2:19" ht="36.75" customHeight="1" x14ac:dyDescent="0.2">
      <c r="B21" s="51" t="s">
        <v>39</v>
      </c>
      <c r="C21" s="4">
        <f>SUM(C22:C25)</f>
        <v>62382.074041999993</v>
      </c>
      <c r="D21" s="4">
        <f t="shared" ref="D21:M21" si="7">D22+D23+D24+D25</f>
        <v>12705.482</v>
      </c>
      <c r="E21" s="49">
        <f t="shared" si="7"/>
        <v>0</v>
      </c>
      <c r="F21" s="49">
        <f t="shared" si="7"/>
        <v>0</v>
      </c>
      <c r="G21" s="52">
        <f t="shared" si="7"/>
        <v>2866.768</v>
      </c>
      <c r="H21" s="49">
        <f t="shared" si="7"/>
        <v>0</v>
      </c>
      <c r="I21" s="4">
        <f t="shared" si="7"/>
        <v>139.11500000000001</v>
      </c>
      <c r="J21" s="9">
        <f t="shared" si="7"/>
        <v>0</v>
      </c>
      <c r="K21" s="9">
        <f t="shared" si="7"/>
        <v>0</v>
      </c>
      <c r="L21" s="9">
        <f t="shared" si="7"/>
        <v>0</v>
      </c>
      <c r="M21" s="9">
        <f t="shared" si="7"/>
        <v>0</v>
      </c>
      <c r="N21" s="38">
        <f t="shared" si="1"/>
        <v>78093.439041999998</v>
      </c>
      <c r="O21" s="9">
        <f>O22+O23+O24</f>
        <v>0</v>
      </c>
      <c r="P21" s="5">
        <f t="shared" si="2"/>
        <v>78093.439041999998</v>
      </c>
      <c r="Q21" s="9">
        <f>Q22+Q23+Q24</f>
        <v>0</v>
      </c>
      <c r="R21" s="6">
        <f t="shared" si="3"/>
        <v>78093.439041999998</v>
      </c>
      <c r="S21" s="5">
        <f t="shared" si="4"/>
        <v>4.1227662887762637</v>
      </c>
    </row>
    <row r="22" spans="2:19" ht="25.5" customHeight="1" x14ac:dyDescent="0.2">
      <c r="B22" s="47" t="s">
        <v>38</v>
      </c>
      <c r="C22" s="9">
        <v>38400.125999999997</v>
      </c>
      <c r="D22" s="9">
        <v>10592.584000000001</v>
      </c>
      <c r="E22" s="3"/>
      <c r="F22" s="3"/>
      <c r="G22" s="3"/>
      <c r="H22" s="3"/>
      <c r="I22" s="5"/>
      <c r="J22" s="9"/>
      <c r="K22" s="9"/>
      <c r="L22" s="9"/>
      <c r="M22" s="9"/>
      <c r="N22" s="38">
        <f t="shared" si="1"/>
        <v>48992.71</v>
      </c>
      <c r="O22" s="9"/>
      <c r="P22" s="5">
        <f t="shared" si="2"/>
        <v>48992.71</v>
      </c>
      <c r="Q22" s="9"/>
      <c r="R22" s="6">
        <f t="shared" si="3"/>
        <v>48992.71</v>
      </c>
      <c r="S22" s="5">
        <f t="shared" si="4"/>
        <v>2.5864591912152886</v>
      </c>
    </row>
    <row r="23" spans="2:19" ht="24.6" customHeight="1" x14ac:dyDescent="0.2">
      <c r="B23" s="47" t="s">
        <v>37</v>
      </c>
      <c r="C23" s="9">
        <v>18505.687000000002</v>
      </c>
      <c r="D23" s="9"/>
      <c r="E23" s="49"/>
      <c r="F23" s="49"/>
      <c r="G23" s="49"/>
      <c r="H23" s="49"/>
      <c r="I23" s="49"/>
      <c r="J23" s="9"/>
      <c r="K23" s="9"/>
      <c r="L23" s="9"/>
      <c r="M23" s="9"/>
      <c r="N23" s="38">
        <f t="shared" si="1"/>
        <v>18505.687000000002</v>
      </c>
      <c r="O23" s="9"/>
      <c r="P23" s="5">
        <f t="shared" si="2"/>
        <v>18505.687000000002</v>
      </c>
      <c r="Q23" s="9"/>
      <c r="R23" s="6">
        <f t="shared" si="3"/>
        <v>18505.687000000002</v>
      </c>
      <c r="S23" s="5">
        <f t="shared" si="4"/>
        <v>0.97696584309998957</v>
      </c>
    </row>
    <row r="24" spans="2:19" s="53" customFormat="1" ht="36.75" customHeight="1" x14ac:dyDescent="0.2">
      <c r="B24" s="54" t="s">
        <v>36</v>
      </c>
      <c r="C24" s="9">
        <v>3194.5630420000002</v>
      </c>
      <c r="D24" s="9">
        <v>49.312999999999995</v>
      </c>
      <c r="E24" s="49"/>
      <c r="F24" s="49">
        <v>0</v>
      </c>
      <c r="G24" s="49">
        <v>2866.768</v>
      </c>
      <c r="H24" s="49"/>
      <c r="I24" s="9">
        <v>0</v>
      </c>
      <c r="J24" s="9"/>
      <c r="K24" s="9"/>
      <c r="L24" s="9"/>
      <c r="M24" s="9"/>
      <c r="N24" s="38">
        <f t="shared" si="1"/>
        <v>6110.6440419999999</v>
      </c>
      <c r="O24" s="9"/>
      <c r="P24" s="5">
        <f t="shared" si="2"/>
        <v>6110.6440419999999</v>
      </c>
      <c r="Q24" s="9"/>
      <c r="R24" s="6">
        <f t="shared" si="3"/>
        <v>6110.6440419999999</v>
      </c>
      <c r="S24" s="5">
        <f t="shared" si="4"/>
        <v>0.32259761598564041</v>
      </c>
    </row>
    <row r="25" spans="2:19" ht="53.45" customHeight="1" x14ac:dyDescent="0.2">
      <c r="B25" s="54" t="s">
        <v>35</v>
      </c>
      <c r="C25" s="9">
        <v>2281.6979999999999</v>
      </c>
      <c r="D25" s="9">
        <v>2063.585</v>
      </c>
      <c r="E25" s="49"/>
      <c r="F25" s="49"/>
      <c r="G25" s="49"/>
      <c r="H25" s="49"/>
      <c r="I25" s="9">
        <v>139.11500000000001</v>
      </c>
      <c r="J25" s="55"/>
      <c r="K25" s="9"/>
      <c r="L25" s="9"/>
      <c r="M25" s="9"/>
      <c r="N25" s="38">
        <f t="shared" si="1"/>
        <v>4484.3979999999992</v>
      </c>
      <c r="O25" s="9"/>
      <c r="P25" s="5">
        <f t="shared" si="2"/>
        <v>4484.3979999999992</v>
      </c>
      <c r="Q25" s="9"/>
      <c r="R25" s="6">
        <f t="shared" si="3"/>
        <v>4484.3979999999992</v>
      </c>
      <c r="S25" s="5">
        <f t="shared" si="4"/>
        <v>0.23674363847534574</v>
      </c>
    </row>
    <row r="26" spans="2:19" ht="36" customHeight="1" x14ac:dyDescent="0.2">
      <c r="B26" s="51" t="s">
        <v>34</v>
      </c>
      <c r="C26" s="9">
        <v>995.57399999999996</v>
      </c>
      <c r="D26" s="9">
        <v>0</v>
      </c>
      <c r="E26" s="49"/>
      <c r="F26" s="49"/>
      <c r="G26" s="49"/>
      <c r="H26" s="49"/>
      <c r="I26" s="9">
        <v>0</v>
      </c>
      <c r="J26" s="9"/>
      <c r="K26" s="9"/>
      <c r="L26" s="9"/>
      <c r="M26" s="9"/>
      <c r="N26" s="38">
        <f t="shared" si="1"/>
        <v>995.57399999999996</v>
      </c>
      <c r="O26" s="9"/>
      <c r="P26" s="5">
        <f t="shared" si="2"/>
        <v>995.57399999999996</v>
      </c>
      <c r="Q26" s="9"/>
      <c r="R26" s="6">
        <f t="shared" si="3"/>
        <v>995.57399999999996</v>
      </c>
      <c r="S26" s="5">
        <f t="shared" si="4"/>
        <v>5.2559075071270188E-2</v>
      </c>
    </row>
    <row r="27" spans="2:19" ht="28.15" customHeight="1" x14ac:dyDescent="0.2">
      <c r="B27" s="56" t="s">
        <v>33</v>
      </c>
      <c r="C27" s="9">
        <v>2.831</v>
      </c>
      <c r="D27" s="9">
        <v>278.45699999999999</v>
      </c>
      <c r="E27" s="49"/>
      <c r="F27" s="49"/>
      <c r="G27" s="49"/>
      <c r="H27" s="49"/>
      <c r="I27" s="9">
        <v>775.798</v>
      </c>
      <c r="J27" s="9"/>
      <c r="K27" s="9"/>
      <c r="L27" s="9"/>
      <c r="M27" s="9"/>
      <c r="N27" s="38">
        <f t="shared" si="1"/>
        <v>1057.086</v>
      </c>
      <c r="O27" s="9"/>
      <c r="P27" s="5">
        <f t="shared" si="2"/>
        <v>1057.086</v>
      </c>
      <c r="Q27" s="9"/>
      <c r="R27" s="6">
        <f t="shared" si="3"/>
        <v>1057.086</v>
      </c>
      <c r="S27" s="5">
        <f t="shared" si="4"/>
        <v>5.5806461830852076E-2</v>
      </c>
    </row>
    <row r="28" spans="2:19" ht="24" customHeight="1" x14ac:dyDescent="0.2">
      <c r="B28" s="57" t="s">
        <v>32</v>
      </c>
      <c r="C28" s="9">
        <v>6989.95</v>
      </c>
      <c r="D28" s="9"/>
      <c r="E28" s="49">
        <v>50054.579602000005</v>
      </c>
      <c r="F28" s="49">
        <v>1189.444</v>
      </c>
      <c r="G28" s="49">
        <v>29005.662196000001</v>
      </c>
      <c r="H28" s="49"/>
      <c r="I28" s="9">
        <v>0.46500000000000002</v>
      </c>
      <c r="J28" s="9"/>
      <c r="K28" s="9"/>
      <c r="L28" s="9"/>
      <c r="M28" s="9"/>
      <c r="N28" s="38">
        <f t="shared" si="1"/>
        <v>87240.100797999999</v>
      </c>
      <c r="O28" s="58">
        <v>-69.571494999999999</v>
      </c>
      <c r="P28" s="5">
        <f t="shared" si="2"/>
        <v>87170.529303000003</v>
      </c>
      <c r="Q28" s="9"/>
      <c r="R28" s="6">
        <f t="shared" si="3"/>
        <v>87170.529303000003</v>
      </c>
      <c r="S28" s="5">
        <f t="shared" si="4"/>
        <v>4.6019707160278749</v>
      </c>
    </row>
    <row r="29" spans="2:19" ht="23.45" customHeight="1" x14ac:dyDescent="0.2">
      <c r="B29" s="59" t="s">
        <v>31</v>
      </c>
      <c r="C29" s="9">
        <v>9477.9330000000009</v>
      </c>
      <c r="D29" s="9">
        <v>10911.960496</v>
      </c>
      <c r="E29" s="9">
        <v>62.637999999999998</v>
      </c>
      <c r="F29" s="9">
        <v>8.1690000000000005</v>
      </c>
      <c r="G29" s="9">
        <v>30.751000000000001</v>
      </c>
      <c r="H29" s="49"/>
      <c r="I29" s="9">
        <v>9878.1640000000007</v>
      </c>
      <c r="J29" s="9"/>
      <c r="K29" s="9">
        <v>668.00797077000004</v>
      </c>
      <c r="L29" s="9">
        <v>742.49501000000009</v>
      </c>
      <c r="M29" s="9">
        <v>191.886</v>
      </c>
      <c r="N29" s="38">
        <f t="shared" si="1"/>
        <v>31972.004476769998</v>
      </c>
      <c r="O29" s="58">
        <v>-10961.8791160125</v>
      </c>
      <c r="P29" s="5">
        <f t="shared" si="2"/>
        <v>21010.125360757498</v>
      </c>
      <c r="Q29" s="9"/>
      <c r="R29" s="6">
        <f t="shared" si="3"/>
        <v>21010.125360757498</v>
      </c>
      <c r="S29" s="5">
        <f t="shared" si="4"/>
        <v>1.1091819956054005</v>
      </c>
    </row>
    <row r="30" spans="2:19" ht="0.6" customHeight="1" x14ac:dyDescent="0.2">
      <c r="B30" s="60"/>
      <c r="C30" s="9"/>
      <c r="D30" s="9"/>
      <c r="E30" s="9"/>
      <c r="F30" s="9"/>
      <c r="G30" s="9"/>
      <c r="H30" s="49"/>
      <c r="I30" s="9"/>
      <c r="J30" s="9"/>
      <c r="K30" s="9"/>
      <c r="L30" s="9"/>
      <c r="M30" s="9"/>
      <c r="N30" s="38"/>
      <c r="O30" s="58"/>
      <c r="P30" s="5"/>
      <c r="Q30" s="9"/>
      <c r="R30" s="6"/>
      <c r="S30" s="5"/>
    </row>
    <row r="31" spans="2:19" ht="21.6" customHeight="1" x14ac:dyDescent="0.2">
      <c r="B31" s="61" t="s">
        <v>30</v>
      </c>
      <c r="C31" s="9">
        <v>90.716515000000001</v>
      </c>
      <c r="D31" s="9">
        <v>18932.542999999998</v>
      </c>
      <c r="E31" s="49">
        <v>13279.924999999999</v>
      </c>
      <c r="F31" s="49">
        <v>0</v>
      </c>
      <c r="G31" s="49">
        <v>3695.0830000000001</v>
      </c>
      <c r="H31" s="49"/>
      <c r="I31" s="9">
        <v>14370.34</v>
      </c>
      <c r="J31" s="9">
        <v>1.0289999999999999</v>
      </c>
      <c r="K31" s="9"/>
      <c r="L31" s="9">
        <v>7512.8357969999997</v>
      </c>
      <c r="M31" s="2"/>
      <c r="N31" s="38">
        <f t="shared" ref="N31:N39" si="8">SUM(C31:M31)</f>
        <v>57882.472311999998</v>
      </c>
      <c r="O31" s="4">
        <v>-57882.472311999998</v>
      </c>
      <c r="P31" s="5">
        <f t="shared" ref="P31:P39" si="9">N31+O31</f>
        <v>0</v>
      </c>
      <c r="Q31" s="9"/>
      <c r="R31" s="6">
        <f t="shared" ref="R31:R39" si="10">P31+Q31</f>
        <v>0</v>
      </c>
      <c r="S31" s="5">
        <f t="shared" ref="S31:S39" si="11">R31/$R$5*100</f>
        <v>0</v>
      </c>
    </row>
    <row r="32" spans="2:19" ht="23.25" customHeight="1" x14ac:dyDescent="0.2">
      <c r="B32" s="62" t="s">
        <v>29</v>
      </c>
      <c r="C32" s="9">
        <v>163.96899999999999</v>
      </c>
      <c r="D32" s="9">
        <v>178.29300000000001</v>
      </c>
      <c r="E32" s="49"/>
      <c r="F32" s="49"/>
      <c r="G32" s="49"/>
      <c r="H32" s="49"/>
      <c r="I32" s="9">
        <v>116.19499999999999</v>
      </c>
      <c r="J32" s="63"/>
      <c r="K32" s="9"/>
      <c r="L32" s="9"/>
      <c r="M32" s="9"/>
      <c r="N32" s="38">
        <f t="shared" si="8"/>
        <v>458.45699999999999</v>
      </c>
      <c r="O32" s="9">
        <f>-'[86]consolidari mai'!I168</f>
        <v>0</v>
      </c>
      <c r="P32" s="5">
        <f t="shared" si="9"/>
        <v>458.45699999999999</v>
      </c>
      <c r="Q32" s="9"/>
      <c r="R32" s="6">
        <f t="shared" si="10"/>
        <v>458.45699999999999</v>
      </c>
      <c r="S32" s="5">
        <f t="shared" si="11"/>
        <v>2.4203199239784607E-2</v>
      </c>
    </row>
    <row r="33" spans="1:19" ht="21" customHeight="1" x14ac:dyDescent="0.2">
      <c r="B33" s="62" t="s">
        <v>28</v>
      </c>
      <c r="C33" s="9">
        <v>0</v>
      </c>
      <c r="D33" s="9">
        <v>8.1702999999999998E-2</v>
      </c>
      <c r="E33" s="9"/>
      <c r="F33" s="9"/>
      <c r="G33" s="9">
        <v>0</v>
      </c>
      <c r="H33" s="9"/>
      <c r="I33" s="9"/>
      <c r="J33" s="9"/>
      <c r="K33" s="9"/>
      <c r="L33" s="9">
        <v>10</v>
      </c>
      <c r="M33" s="9"/>
      <c r="N33" s="38">
        <f t="shared" si="8"/>
        <v>10.081702999999999</v>
      </c>
      <c r="O33" s="4"/>
      <c r="P33" s="5">
        <f t="shared" si="9"/>
        <v>10.081702999999999</v>
      </c>
      <c r="Q33" s="9"/>
      <c r="R33" s="6">
        <f t="shared" si="10"/>
        <v>10.081702999999999</v>
      </c>
      <c r="S33" s="5">
        <f t="shared" si="11"/>
        <v>5.3224068208214544E-4</v>
      </c>
    </row>
    <row r="34" spans="1:19" ht="33" customHeight="1" x14ac:dyDescent="0.2">
      <c r="B34" s="64" t="s">
        <v>27</v>
      </c>
      <c r="C34" s="9">
        <v>11141.636999999999</v>
      </c>
      <c r="D34" s="9">
        <v>917.94635300000004</v>
      </c>
      <c r="E34" s="9">
        <v>0</v>
      </c>
      <c r="F34" s="9">
        <v>3.2679999999999998</v>
      </c>
      <c r="G34" s="9">
        <v>5.7000000000000002E-2</v>
      </c>
      <c r="H34" s="9"/>
      <c r="I34" s="9">
        <v>254.85600000000022</v>
      </c>
      <c r="J34" s="9">
        <v>22.204934999999999</v>
      </c>
      <c r="K34" s="9"/>
      <c r="L34" s="9"/>
      <c r="M34" s="9"/>
      <c r="N34" s="38">
        <f t="shared" si="8"/>
        <v>12339.969287999998</v>
      </c>
      <c r="O34" s="9"/>
      <c r="P34" s="5">
        <f t="shared" si="9"/>
        <v>12339.969287999998</v>
      </c>
      <c r="Q34" s="9"/>
      <c r="R34" s="6">
        <f t="shared" si="10"/>
        <v>12339.969287999998</v>
      </c>
      <c r="S34" s="5">
        <f t="shared" si="11"/>
        <v>0.6514607374089324</v>
      </c>
    </row>
    <row r="35" spans="1:19" ht="24" customHeight="1" x14ac:dyDescent="0.25">
      <c r="B35" s="36" t="s">
        <v>4</v>
      </c>
      <c r="C35" s="9">
        <v>1729.2809999999999</v>
      </c>
      <c r="D35" s="9"/>
      <c r="E35" s="9"/>
      <c r="F35" s="9"/>
      <c r="G35" s="9"/>
      <c r="H35" s="9"/>
      <c r="I35" s="9">
        <v>0</v>
      </c>
      <c r="J35" s="9"/>
      <c r="K35" s="9"/>
      <c r="L35" s="9"/>
      <c r="M35" s="9">
        <v>424.68200000000002</v>
      </c>
      <c r="N35" s="38">
        <f t="shared" si="8"/>
        <v>2153.9629999999997</v>
      </c>
      <c r="O35" s="9"/>
      <c r="P35" s="5">
        <f t="shared" si="9"/>
        <v>2153.9629999999997</v>
      </c>
      <c r="Q35" s="9">
        <f>-P35</f>
        <v>-2153.9629999999997</v>
      </c>
      <c r="R35" s="65">
        <f t="shared" si="10"/>
        <v>0</v>
      </c>
      <c r="S35" s="5">
        <f t="shared" si="11"/>
        <v>0</v>
      </c>
    </row>
    <row r="36" spans="1:19" ht="22.9" customHeight="1" x14ac:dyDescent="0.25">
      <c r="B36" s="66" t="s">
        <v>26</v>
      </c>
      <c r="C36" s="9">
        <v>225.47399999999999</v>
      </c>
      <c r="D36" s="9">
        <v>4.5999999999999999E-2</v>
      </c>
      <c r="E36" s="9"/>
      <c r="F36" s="9"/>
      <c r="G36" s="9"/>
      <c r="H36" s="9"/>
      <c r="I36" s="9">
        <v>0</v>
      </c>
      <c r="J36" s="9"/>
      <c r="K36" s="9"/>
      <c r="L36" s="9"/>
      <c r="M36" s="9"/>
      <c r="N36" s="38">
        <f t="shared" si="8"/>
        <v>225.51999999999998</v>
      </c>
      <c r="O36" s="9"/>
      <c r="P36" s="5">
        <f t="shared" si="9"/>
        <v>225.51999999999998</v>
      </c>
      <c r="Q36" s="9"/>
      <c r="R36" s="65">
        <f t="shared" si="10"/>
        <v>225.51999999999998</v>
      </c>
      <c r="S36" s="5">
        <f t="shared" si="11"/>
        <v>1.1905817759476295E-2</v>
      </c>
    </row>
    <row r="37" spans="1:19" ht="26.45" customHeight="1" x14ac:dyDescent="0.25">
      <c r="B37" s="66" t="s">
        <v>25</v>
      </c>
      <c r="C37" s="9">
        <v>-1.093</v>
      </c>
      <c r="D37" s="9">
        <v>0.34974100000000002</v>
      </c>
      <c r="E37" s="9">
        <v>0</v>
      </c>
      <c r="F37" s="9">
        <v>0</v>
      </c>
      <c r="G37" s="9">
        <v>0</v>
      </c>
      <c r="H37" s="9"/>
      <c r="I37" s="9">
        <v>9.9869999999999948</v>
      </c>
      <c r="J37" s="9"/>
      <c r="K37" s="9"/>
      <c r="L37" s="9"/>
      <c r="M37" s="9"/>
      <c r="N37" s="38">
        <f t="shared" si="8"/>
        <v>9.2437409999999947</v>
      </c>
      <c r="O37" s="9"/>
      <c r="P37" s="5">
        <f t="shared" si="9"/>
        <v>9.2437409999999947</v>
      </c>
      <c r="Q37" s="9"/>
      <c r="R37" s="65">
        <f t="shared" si="10"/>
        <v>9.2437409999999947</v>
      </c>
      <c r="S37" s="5">
        <f t="shared" si="11"/>
        <v>4.8800237567310706E-4</v>
      </c>
    </row>
    <row r="38" spans="1:19" ht="51.6" customHeight="1" x14ac:dyDescent="0.25">
      <c r="B38" s="66" t="s">
        <v>24</v>
      </c>
      <c r="C38" s="9">
        <v>5004.7389999999996</v>
      </c>
      <c r="D38" s="9">
        <v>124.934358</v>
      </c>
      <c r="E38" s="9">
        <v>0</v>
      </c>
      <c r="F38" s="9">
        <v>0</v>
      </c>
      <c r="G38" s="9">
        <v>0</v>
      </c>
      <c r="H38" s="9"/>
      <c r="I38" s="9">
        <v>16.519999999999982</v>
      </c>
      <c r="J38" s="67">
        <v>54.008855000000004</v>
      </c>
      <c r="K38" s="9"/>
      <c r="L38" s="9"/>
      <c r="M38" s="9"/>
      <c r="N38" s="38">
        <f t="shared" si="8"/>
        <v>5200.2022130000005</v>
      </c>
      <c r="O38" s="9"/>
      <c r="P38" s="5">
        <f t="shared" si="9"/>
        <v>5200.2022130000005</v>
      </c>
      <c r="Q38" s="9"/>
      <c r="R38" s="65">
        <f t="shared" si="10"/>
        <v>5200.2022130000005</v>
      </c>
      <c r="S38" s="5">
        <f t="shared" si="11"/>
        <v>0.27453290111920603</v>
      </c>
    </row>
    <row r="39" spans="1:19" ht="36" customHeight="1" thickBot="1" x14ac:dyDescent="0.3">
      <c r="B39" s="147" t="s">
        <v>23</v>
      </c>
      <c r="C39" s="115">
        <v>4406.6449999999995</v>
      </c>
      <c r="D39" s="115"/>
      <c r="E39" s="115">
        <v>26.081999999999997</v>
      </c>
      <c r="F39" s="115">
        <v>1.5799999999999983</v>
      </c>
      <c r="G39" s="115">
        <v>0</v>
      </c>
      <c r="H39" s="148"/>
      <c r="I39" s="115">
        <v>0</v>
      </c>
      <c r="J39" s="149"/>
      <c r="K39" s="150"/>
      <c r="L39" s="150"/>
      <c r="M39" s="150"/>
      <c r="N39" s="151">
        <f t="shared" si="8"/>
        <v>4434.3069999999998</v>
      </c>
      <c r="O39" s="115"/>
      <c r="P39" s="82">
        <f t="shared" si="9"/>
        <v>4434.3069999999998</v>
      </c>
      <c r="Q39" s="115"/>
      <c r="R39" s="116">
        <f t="shared" si="10"/>
        <v>4434.3069999999998</v>
      </c>
      <c r="S39" s="82">
        <f t="shared" si="11"/>
        <v>0.23409919755041705</v>
      </c>
    </row>
    <row r="40" spans="1:19" s="85" customFormat="1" ht="30.75" customHeight="1" thickTop="1" thickBot="1" x14ac:dyDescent="0.3">
      <c r="B40" s="117" t="s">
        <v>22</v>
      </c>
      <c r="C40" s="118">
        <f>C41+C55+C58+C61</f>
        <v>197406.61100000003</v>
      </c>
      <c r="D40" s="118">
        <f t="shared" ref="D40:M40" si="12">D41+D55+D58+D61+D62</f>
        <v>61716.534203999996</v>
      </c>
      <c r="E40" s="118">
        <f t="shared" si="12"/>
        <v>67629.480602000025</v>
      </c>
      <c r="F40" s="118">
        <f t="shared" si="12"/>
        <v>1024.6980000000001</v>
      </c>
      <c r="G40" s="118">
        <f t="shared" si="12"/>
        <v>33770.432196000002</v>
      </c>
      <c r="H40" s="118">
        <f t="shared" si="12"/>
        <v>170.49100000000001</v>
      </c>
      <c r="I40" s="118">
        <f t="shared" si="12"/>
        <v>21946.258049000004</v>
      </c>
      <c r="J40" s="118">
        <f t="shared" si="12"/>
        <v>77.1006</v>
      </c>
      <c r="K40" s="118">
        <f t="shared" si="12"/>
        <v>556.68500000000006</v>
      </c>
      <c r="L40" s="119">
        <f t="shared" si="12"/>
        <v>8231.2433699999983</v>
      </c>
      <c r="M40" s="119">
        <f t="shared" si="12"/>
        <v>1152.1870000000001</v>
      </c>
      <c r="N40" s="119">
        <f t="shared" ref="N40:N63" si="13">SUM(C40:M40)</f>
        <v>393681.721021</v>
      </c>
      <c r="O40" s="118">
        <f>O41+O55+O58+O61+O62</f>
        <v>-68913.922923012491</v>
      </c>
      <c r="P40" s="119">
        <f t="shared" ref="P40:P61" si="14">N40+O40</f>
        <v>324767.79809798754</v>
      </c>
      <c r="Q40" s="118">
        <f>Q41+Q55+Q58+Q61</f>
        <v>-4540.7630000000008</v>
      </c>
      <c r="R40" s="120">
        <f t="shared" ref="R40:R58" si="15">P40+Q40</f>
        <v>320227.03509798757</v>
      </c>
      <c r="S40" s="119">
        <f t="shared" ref="S40:S61" si="16">R40/$R$5*100</f>
        <v>16.905661234187917</v>
      </c>
    </row>
    <row r="41" spans="1:19" ht="20.100000000000001" customHeight="1" thickTop="1" x14ac:dyDescent="0.25">
      <c r="B41" s="68" t="s">
        <v>21</v>
      </c>
      <c r="C41" s="7">
        <f t="shared" ref="C41:M41" si="17">SUM(C42:C54)</f>
        <v>187988.04900000003</v>
      </c>
      <c r="D41" s="7">
        <f t="shared" si="17"/>
        <v>50910.186550999999</v>
      </c>
      <c r="E41" s="7">
        <f t="shared" si="17"/>
        <v>67628.288602000015</v>
      </c>
      <c r="F41" s="7">
        <f t="shared" si="17"/>
        <v>1036.125</v>
      </c>
      <c r="G41" s="7">
        <f t="shared" si="17"/>
        <v>33790.425196000004</v>
      </c>
      <c r="H41" s="7">
        <f t="shared" si="17"/>
        <v>0</v>
      </c>
      <c r="I41" s="7">
        <f t="shared" si="17"/>
        <v>21199.954049000004</v>
      </c>
      <c r="J41" s="7">
        <f t="shared" si="17"/>
        <v>77.116527000000005</v>
      </c>
      <c r="K41" s="7">
        <f t="shared" si="17"/>
        <v>556.68500000000006</v>
      </c>
      <c r="L41" s="7">
        <f t="shared" si="17"/>
        <v>4574.3493199999994</v>
      </c>
      <c r="M41" s="7">
        <f t="shared" si="17"/>
        <v>224.95</v>
      </c>
      <c r="N41" s="6">
        <f t="shared" si="13"/>
        <v>367986.12924500002</v>
      </c>
      <c r="O41" s="7">
        <f>SUM(O42:O54)</f>
        <v>-68881.531863012497</v>
      </c>
      <c r="P41" s="5">
        <f t="shared" si="14"/>
        <v>299104.59738198749</v>
      </c>
      <c r="Q41" s="7">
        <f>SUM(Q42:Q54)</f>
        <v>-248.875</v>
      </c>
      <c r="R41" s="65">
        <f t="shared" si="15"/>
        <v>298855.72238198749</v>
      </c>
      <c r="S41" s="5">
        <f t="shared" si="16"/>
        <v>15.777411169991948</v>
      </c>
    </row>
    <row r="42" spans="1:19" ht="23.25" customHeight="1" x14ac:dyDescent="0.2">
      <c r="A42" s="69"/>
      <c r="B42" s="70" t="s">
        <v>20</v>
      </c>
      <c r="C42" s="1">
        <v>38160.205999999998</v>
      </c>
      <c r="D42" s="1">
        <v>20459.065999999999</v>
      </c>
      <c r="E42" s="3">
        <v>230.77</v>
      </c>
      <c r="F42" s="3">
        <v>107.35299999999999</v>
      </c>
      <c r="G42" s="3">
        <v>213.28800000000001</v>
      </c>
      <c r="H42" s="3"/>
      <c r="I42" s="45">
        <v>11472.363890000001</v>
      </c>
      <c r="J42" s="1"/>
      <c r="K42" s="45"/>
      <c r="L42" s="1">
        <v>422.98399999999998</v>
      </c>
      <c r="M42" s="1">
        <v>3.0430000000000001</v>
      </c>
      <c r="N42" s="6">
        <f t="shared" si="13"/>
        <v>71069.07389</v>
      </c>
      <c r="O42" s="2"/>
      <c r="P42" s="5">
        <f t="shared" si="14"/>
        <v>71069.07389</v>
      </c>
      <c r="Q42" s="2"/>
      <c r="R42" s="65">
        <f t="shared" si="15"/>
        <v>71069.07389</v>
      </c>
      <c r="S42" s="5">
        <f t="shared" si="16"/>
        <v>3.7519308357090067</v>
      </c>
    </row>
    <row r="43" spans="1:19" ht="19.899999999999999" customHeight="1" x14ac:dyDescent="0.2">
      <c r="A43" s="69"/>
      <c r="B43" s="70" t="s">
        <v>19</v>
      </c>
      <c r="C43" s="1">
        <v>5114.5290000000005</v>
      </c>
      <c r="D43" s="1">
        <v>13859.11636</v>
      </c>
      <c r="E43" s="3">
        <v>344.53800000000001</v>
      </c>
      <c r="F43" s="3">
        <v>14.542999999999999</v>
      </c>
      <c r="G43" s="71">
        <v>24316.026000000002</v>
      </c>
      <c r="H43" s="3">
        <v>0</v>
      </c>
      <c r="I43" s="45">
        <v>4448.4498080000003</v>
      </c>
      <c r="J43" s="45"/>
      <c r="K43" s="45">
        <v>9.6999999999999993</v>
      </c>
      <c r="L43" s="45">
        <v>755.25591999999995</v>
      </c>
      <c r="M43" s="45">
        <v>32.954999999999998</v>
      </c>
      <c r="N43" s="6">
        <f t="shared" si="13"/>
        <v>48895.113088000006</v>
      </c>
      <c r="O43" s="4">
        <v>-10593.247000000003</v>
      </c>
      <c r="P43" s="5">
        <f t="shared" si="14"/>
        <v>38301.866088000002</v>
      </c>
      <c r="Q43" s="2"/>
      <c r="R43" s="65">
        <f t="shared" si="15"/>
        <v>38301.866088000002</v>
      </c>
      <c r="S43" s="5">
        <f t="shared" si="16"/>
        <v>2.0220602939499526</v>
      </c>
    </row>
    <row r="44" spans="1:19" ht="16.899999999999999" customHeight="1" x14ac:dyDescent="0.2">
      <c r="A44" s="69"/>
      <c r="B44" s="70" t="s">
        <v>18</v>
      </c>
      <c r="C44" s="1">
        <v>22111.02</v>
      </c>
      <c r="D44" s="1">
        <v>753.67399999999998</v>
      </c>
      <c r="E44" s="3">
        <v>81.790999999999997</v>
      </c>
      <c r="F44" s="3">
        <v>0.28399999999999997</v>
      </c>
      <c r="G44" s="3">
        <v>31.524999999999999</v>
      </c>
      <c r="H44" s="3">
        <v>0</v>
      </c>
      <c r="I44" s="45">
        <v>0</v>
      </c>
      <c r="J44" s="45">
        <v>0</v>
      </c>
      <c r="K44" s="1">
        <v>546.98500000000001</v>
      </c>
      <c r="L44" s="45">
        <v>0.64044000000000001</v>
      </c>
      <c r="M44" s="45"/>
      <c r="N44" s="6">
        <f t="shared" si="13"/>
        <v>23525.919440000001</v>
      </c>
      <c r="O44" s="4">
        <v>-670.67655601249999</v>
      </c>
      <c r="P44" s="5">
        <f t="shared" si="14"/>
        <v>22855.242883987503</v>
      </c>
      <c r="Q44" s="2"/>
      <c r="R44" s="65">
        <f t="shared" si="15"/>
        <v>22855.242883987503</v>
      </c>
      <c r="S44" s="5">
        <f t="shared" si="16"/>
        <v>1.2065907973808205</v>
      </c>
    </row>
    <row r="45" spans="1:19" ht="18.600000000000001" customHeight="1" x14ac:dyDescent="0.2">
      <c r="A45" s="69"/>
      <c r="B45" s="70" t="s">
        <v>17</v>
      </c>
      <c r="C45" s="1">
        <v>3593.183</v>
      </c>
      <c r="D45" s="1">
        <v>1990.874</v>
      </c>
      <c r="E45" s="3"/>
      <c r="F45" s="3">
        <v>5.7210000000000001</v>
      </c>
      <c r="G45" s="3"/>
      <c r="H45" s="3"/>
      <c r="I45" s="45">
        <v>171.65199999999999</v>
      </c>
      <c r="J45" s="1"/>
      <c r="K45" s="72"/>
      <c r="L45" s="1"/>
      <c r="M45" s="1"/>
      <c r="N45" s="6">
        <f t="shared" si="13"/>
        <v>5761.4299999999994</v>
      </c>
      <c r="O45" s="2"/>
      <c r="P45" s="5">
        <f t="shared" si="14"/>
        <v>5761.4299999999994</v>
      </c>
      <c r="Q45" s="2"/>
      <c r="R45" s="65">
        <f t="shared" si="15"/>
        <v>5761.4299999999994</v>
      </c>
      <c r="S45" s="5">
        <f t="shared" si="16"/>
        <v>0.30416165135677325</v>
      </c>
    </row>
    <row r="46" spans="1:19" ht="24" customHeight="1" x14ac:dyDescent="0.2">
      <c r="A46" s="69"/>
      <c r="B46" s="70" t="s">
        <v>16</v>
      </c>
      <c r="C46" s="1">
        <v>33972.057999999997</v>
      </c>
      <c r="D46" s="45">
        <v>107.82124899999917</v>
      </c>
      <c r="E46" s="73">
        <v>0</v>
      </c>
      <c r="F46" s="73">
        <v>79.066000000000003</v>
      </c>
      <c r="G46" s="73">
        <v>7155.0379999999996</v>
      </c>
      <c r="H46" s="73">
        <v>0</v>
      </c>
      <c r="I46" s="1">
        <v>488.99400000000003</v>
      </c>
      <c r="J46" s="1"/>
      <c r="K46" s="7"/>
      <c r="L46" s="45"/>
      <c r="M46" s="45"/>
      <c r="N46" s="6">
        <f t="shared" si="13"/>
        <v>41802.977248999996</v>
      </c>
      <c r="O46" s="4">
        <v>-40739.466262000002</v>
      </c>
      <c r="P46" s="5">
        <f t="shared" si="14"/>
        <v>1063.5109869999942</v>
      </c>
      <c r="Q46" s="2"/>
      <c r="R46" s="65">
        <f t="shared" si="15"/>
        <v>1063.5109869999942</v>
      </c>
      <c r="S46" s="5">
        <f t="shared" si="16"/>
        <v>5.6145654471544411E-2</v>
      </c>
    </row>
    <row r="47" spans="1:19" ht="18" customHeight="1" x14ac:dyDescent="0.2">
      <c r="A47" s="69"/>
      <c r="B47" s="70" t="s">
        <v>15</v>
      </c>
      <c r="C47" s="1">
        <v>11235.221</v>
      </c>
      <c r="D47" s="45">
        <v>1000.0758789999999</v>
      </c>
      <c r="E47" s="3">
        <v>0.16400000000000001</v>
      </c>
      <c r="F47" s="3">
        <v>4.8000000000000001E-2</v>
      </c>
      <c r="G47" s="3"/>
      <c r="H47" s="3"/>
      <c r="I47" s="45">
        <v>689.4333509999999</v>
      </c>
      <c r="J47" s="45">
        <v>0.24338199999999999</v>
      </c>
      <c r="K47" s="45"/>
      <c r="L47" s="45"/>
      <c r="M47" s="45"/>
      <c r="N47" s="6">
        <f t="shared" si="13"/>
        <v>12925.185612000001</v>
      </c>
      <c r="O47" s="4">
        <v>-104.834355</v>
      </c>
      <c r="P47" s="5">
        <f t="shared" si="14"/>
        <v>12820.351257</v>
      </c>
      <c r="Q47" s="2"/>
      <c r="R47" s="65">
        <f t="shared" si="15"/>
        <v>12820.351257</v>
      </c>
      <c r="S47" s="5">
        <f t="shared" si="16"/>
        <v>0.67682141574279375</v>
      </c>
    </row>
    <row r="48" spans="1:19" ht="38.25" customHeight="1" x14ac:dyDescent="0.2">
      <c r="A48" s="69"/>
      <c r="B48" s="74" t="s">
        <v>14</v>
      </c>
      <c r="C48" s="1">
        <v>16124.689</v>
      </c>
      <c r="D48" s="45">
        <v>1602.7703799999999</v>
      </c>
      <c r="E48" s="45"/>
      <c r="F48" s="45">
        <v>4.0990000000000002</v>
      </c>
      <c r="G48" s="45">
        <v>8.4000000000000005E-2</v>
      </c>
      <c r="H48" s="3"/>
      <c r="I48" s="45">
        <v>928.61599999999999</v>
      </c>
      <c r="J48" s="45">
        <v>22.204934999999999</v>
      </c>
      <c r="K48" s="45"/>
      <c r="L48" s="45"/>
      <c r="M48" s="45"/>
      <c r="N48" s="6">
        <f t="shared" si="13"/>
        <v>18682.463315000001</v>
      </c>
      <c r="O48" s="4">
        <v>-4543.2121099999995</v>
      </c>
      <c r="P48" s="5">
        <f t="shared" si="14"/>
        <v>14139.251205</v>
      </c>
      <c r="Q48" s="75"/>
      <c r="R48" s="5">
        <f t="shared" si="15"/>
        <v>14139.251205</v>
      </c>
      <c r="S48" s="5">
        <f t="shared" si="16"/>
        <v>0.74644975213810583</v>
      </c>
    </row>
    <row r="49" spans="1:19" ht="21" customHeight="1" x14ac:dyDescent="0.2">
      <c r="A49" s="69"/>
      <c r="B49" s="70" t="s">
        <v>13</v>
      </c>
      <c r="C49" s="1">
        <v>32231.438999999998</v>
      </c>
      <c r="D49" s="45">
        <v>4125.9589999999998</v>
      </c>
      <c r="E49" s="3">
        <v>66938.543602000005</v>
      </c>
      <c r="F49" s="3">
        <v>782.45500000000004</v>
      </c>
      <c r="G49" s="3">
        <v>2073.3391960000004</v>
      </c>
      <c r="H49" s="3"/>
      <c r="I49" s="45">
        <v>54.268000000000001</v>
      </c>
      <c r="J49" s="45"/>
      <c r="K49" s="45"/>
      <c r="L49" s="45"/>
      <c r="M49" s="45"/>
      <c r="N49" s="6">
        <f t="shared" si="13"/>
        <v>106206.00379800001</v>
      </c>
      <c r="O49" s="2"/>
      <c r="P49" s="5">
        <f t="shared" si="14"/>
        <v>106206.00379800001</v>
      </c>
      <c r="Q49" s="2"/>
      <c r="R49" s="65">
        <f t="shared" si="15"/>
        <v>106206.00379800001</v>
      </c>
      <c r="S49" s="5">
        <f t="shared" si="16"/>
        <v>5.6069054903389297</v>
      </c>
    </row>
    <row r="50" spans="1:19" ht="52.15" customHeight="1" x14ac:dyDescent="0.2">
      <c r="A50" s="69"/>
      <c r="B50" s="74" t="s">
        <v>12</v>
      </c>
      <c r="C50" s="1">
        <v>6006.6639999999998</v>
      </c>
      <c r="D50" s="45">
        <v>481.17568299999999</v>
      </c>
      <c r="E50" s="3">
        <v>0</v>
      </c>
      <c r="F50" s="3">
        <v>0</v>
      </c>
      <c r="G50" s="3">
        <v>0</v>
      </c>
      <c r="H50" s="3"/>
      <c r="I50" s="45">
        <v>228.78099999999986</v>
      </c>
      <c r="J50" s="45">
        <v>54.668210000000002</v>
      </c>
      <c r="K50" s="45"/>
      <c r="L50" s="45"/>
      <c r="M50" s="45"/>
      <c r="N50" s="6">
        <f t="shared" si="13"/>
        <v>6771.2888929999999</v>
      </c>
      <c r="O50" s="39">
        <v>-581.15751</v>
      </c>
      <c r="P50" s="5">
        <f t="shared" si="14"/>
        <v>6190.1313829999999</v>
      </c>
      <c r="Q50" s="2"/>
      <c r="R50" s="65">
        <f t="shared" si="15"/>
        <v>6190.1313829999999</v>
      </c>
      <c r="S50" s="5">
        <f t="shared" si="16"/>
        <v>0.32679397017210432</v>
      </c>
    </row>
    <row r="51" spans="1:19" ht="20.45" customHeight="1" x14ac:dyDescent="0.2">
      <c r="A51" s="69"/>
      <c r="B51" s="70" t="s">
        <v>11</v>
      </c>
      <c r="C51" s="1">
        <v>6144.4930000000004</v>
      </c>
      <c r="D51" s="45">
        <v>730.38200000000006</v>
      </c>
      <c r="E51" s="3">
        <v>1.4450000000000001</v>
      </c>
      <c r="F51" s="3">
        <v>40.674999999999997</v>
      </c>
      <c r="G51" s="3">
        <v>1.125</v>
      </c>
      <c r="H51" s="3"/>
      <c r="I51" s="45">
        <v>1154.1300000000001</v>
      </c>
      <c r="J51" s="45">
        <v>0</v>
      </c>
      <c r="K51" s="45"/>
      <c r="L51" s="45">
        <v>4.96E-3</v>
      </c>
      <c r="M51" s="45">
        <v>188.952</v>
      </c>
      <c r="N51" s="6">
        <f t="shared" si="13"/>
        <v>8261.2069599999995</v>
      </c>
      <c r="O51" s="4">
        <v>-527.15496000000007</v>
      </c>
      <c r="P51" s="5">
        <f t="shared" si="14"/>
        <v>7734.0519999999997</v>
      </c>
      <c r="Q51" s="2"/>
      <c r="R51" s="65">
        <f t="shared" si="15"/>
        <v>7734.0519999999997</v>
      </c>
      <c r="S51" s="5">
        <f t="shared" si="16"/>
        <v>0.40830176327737305</v>
      </c>
    </row>
    <row r="52" spans="1:19" ht="52.9" customHeight="1" x14ac:dyDescent="0.2">
      <c r="A52" s="69"/>
      <c r="B52" s="74" t="s">
        <v>10</v>
      </c>
      <c r="C52" s="1">
        <v>5363.82</v>
      </c>
      <c r="D52" s="45">
        <v>2920.3919999999998</v>
      </c>
      <c r="E52" s="3">
        <v>31.036999999999999</v>
      </c>
      <c r="F52" s="3">
        <v>1.881</v>
      </c>
      <c r="G52" s="3"/>
      <c r="H52" s="3"/>
      <c r="I52" s="45">
        <v>1275.6510000000001</v>
      </c>
      <c r="J52" s="45"/>
      <c r="K52" s="45"/>
      <c r="L52" s="45"/>
      <c r="M52" s="45"/>
      <c r="N52" s="6">
        <f t="shared" si="13"/>
        <v>9592.780999999999</v>
      </c>
      <c r="O52" s="4">
        <v>-4156.3549999999996</v>
      </c>
      <c r="P52" s="5">
        <f t="shared" si="14"/>
        <v>5436.4259999999995</v>
      </c>
      <c r="Q52" s="2"/>
      <c r="R52" s="65">
        <f t="shared" si="15"/>
        <v>5436.4259999999995</v>
      </c>
      <c r="S52" s="5">
        <f t="shared" si="16"/>
        <v>0.28700380107697177</v>
      </c>
    </row>
    <row r="53" spans="1:19" ht="37.15" customHeight="1" x14ac:dyDescent="0.2">
      <c r="A53" s="69"/>
      <c r="B53" s="74" t="s">
        <v>9</v>
      </c>
      <c r="C53" s="1">
        <v>7550.4120000000003</v>
      </c>
      <c r="D53" s="45">
        <v>2878.88</v>
      </c>
      <c r="E53" s="3"/>
      <c r="F53" s="3"/>
      <c r="G53" s="3"/>
      <c r="H53" s="3"/>
      <c r="I53" s="45">
        <v>240.251</v>
      </c>
      <c r="J53" s="45"/>
      <c r="K53" s="45"/>
      <c r="L53" s="45">
        <v>3395.4639999999999</v>
      </c>
      <c r="M53" s="45"/>
      <c r="N53" s="6">
        <f t="shared" si="13"/>
        <v>14065.007000000001</v>
      </c>
      <c r="O53" s="4">
        <v>-6905.3345799999997</v>
      </c>
      <c r="P53" s="5">
        <f t="shared" si="14"/>
        <v>7159.6724200000017</v>
      </c>
      <c r="Q53" s="2">
        <v>-248.875</v>
      </c>
      <c r="R53" s="65">
        <f t="shared" si="15"/>
        <v>6910.7974200000017</v>
      </c>
      <c r="S53" s="5">
        <f t="shared" si="16"/>
        <v>0.36483990180551162</v>
      </c>
    </row>
    <row r="54" spans="1:19" s="2" customFormat="1" ht="39" customHeight="1" x14ac:dyDescent="0.2">
      <c r="A54" s="76"/>
      <c r="B54" s="77" t="s">
        <v>8</v>
      </c>
      <c r="C54" s="1">
        <v>380.315</v>
      </c>
      <c r="D54" s="45">
        <v>0</v>
      </c>
      <c r="E54" s="3"/>
      <c r="F54" s="3"/>
      <c r="G54" s="3"/>
      <c r="H54" s="3"/>
      <c r="I54" s="45">
        <v>47.363999999999997</v>
      </c>
      <c r="J54" s="5">
        <v>0</v>
      </c>
      <c r="K54" s="5"/>
      <c r="L54" s="45"/>
      <c r="M54" s="45"/>
      <c r="N54" s="6">
        <f t="shared" si="13"/>
        <v>427.67899999999997</v>
      </c>
      <c r="O54" s="4">
        <v>-60.093530000000001</v>
      </c>
      <c r="P54" s="5">
        <f t="shared" si="14"/>
        <v>367.58546999999999</v>
      </c>
      <c r="R54" s="65">
        <f t="shared" si="15"/>
        <v>367.58546999999999</v>
      </c>
      <c r="S54" s="5">
        <f t="shared" si="16"/>
        <v>1.9405842572062081E-2</v>
      </c>
    </row>
    <row r="55" spans="1:19" ht="20.100000000000001" customHeight="1" x14ac:dyDescent="0.25">
      <c r="A55" s="69"/>
      <c r="B55" s="68" t="s">
        <v>7</v>
      </c>
      <c r="C55" s="5">
        <v>9537.7710000000006</v>
      </c>
      <c r="D55" s="5">
        <v>9484.5679999999993</v>
      </c>
      <c r="E55" s="44">
        <v>8.7360000000000007</v>
      </c>
      <c r="F55" s="44">
        <v>0.496</v>
      </c>
      <c r="G55" s="44">
        <v>0.13800000000000001</v>
      </c>
      <c r="H55" s="44">
        <v>170.49100000000001</v>
      </c>
      <c r="I55" s="5">
        <v>828.21</v>
      </c>
      <c r="J55" s="5">
        <v>0</v>
      </c>
      <c r="K55" s="45">
        <v>0</v>
      </c>
      <c r="L55" s="5">
        <v>3650.0369899999996</v>
      </c>
      <c r="M55" s="5">
        <v>0</v>
      </c>
      <c r="N55" s="6">
        <f t="shared" si="13"/>
        <v>23680.44699</v>
      </c>
      <c r="O55" s="5">
        <v>-25.533999999999999</v>
      </c>
      <c r="P55" s="5">
        <f t="shared" si="14"/>
        <v>23654.912990000001</v>
      </c>
      <c r="Q55" s="39">
        <f>Q56+Q57</f>
        <v>-1035.931</v>
      </c>
      <c r="R55" s="65">
        <f t="shared" si="15"/>
        <v>22618.98199</v>
      </c>
      <c r="S55" s="5">
        <f t="shared" si="16"/>
        <v>1.1941179384436702</v>
      </c>
    </row>
    <row r="56" spans="1:19" ht="20.100000000000001" customHeight="1" x14ac:dyDescent="0.2">
      <c r="A56" s="69"/>
      <c r="B56" s="78" t="s">
        <v>6</v>
      </c>
      <c r="C56" s="45">
        <v>6717.335</v>
      </c>
      <c r="D56" s="1">
        <v>9360.6779999999999</v>
      </c>
      <c r="E56" s="3">
        <v>8.7360000000000007</v>
      </c>
      <c r="F56" s="3">
        <v>0.496</v>
      </c>
      <c r="G56" s="3">
        <v>0.13800000000000001</v>
      </c>
      <c r="H56" s="3">
        <v>170.49100000000001</v>
      </c>
      <c r="I56" s="45">
        <v>828.21</v>
      </c>
      <c r="J56" s="45"/>
      <c r="K56" s="5">
        <v>0</v>
      </c>
      <c r="L56" s="1">
        <v>3650.0369899999996</v>
      </c>
      <c r="M56" s="1"/>
      <c r="N56" s="6">
        <f t="shared" si="13"/>
        <v>20736.120989999999</v>
      </c>
      <c r="O56" s="5">
        <v>-25.533999999999999</v>
      </c>
      <c r="P56" s="5">
        <f t="shared" si="14"/>
        <v>20710.58699</v>
      </c>
      <c r="Q56" s="2"/>
      <c r="R56" s="65">
        <f t="shared" si="15"/>
        <v>20710.58699</v>
      </c>
      <c r="S56" s="5">
        <f t="shared" si="16"/>
        <v>1.093368545560131</v>
      </c>
    </row>
    <row r="57" spans="1:19" ht="19.5" customHeight="1" x14ac:dyDescent="0.2">
      <c r="A57" s="69"/>
      <c r="B57" s="78" t="s">
        <v>5</v>
      </c>
      <c r="C57" s="1">
        <v>2820.4360000000001</v>
      </c>
      <c r="D57" s="1">
        <v>123.89</v>
      </c>
      <c r="E57" s="73"/>
      <c r="F57" s="73">
        <v>0</v>
      </c>
      <c r="G57" s="73"/>
      <c r="H57" s="73"/>
      <c r="I57" s="45">
        <v>0</v>
      </c>
      <c r="J57" s="5"/>
      <c r="K57" s="5"/>
      <c r="L57" s="1"/>
      <c r="M57" s="1"/>
      <c r="N57" s="6">
        <f t="shared" si="13"/>
        <v>2944.326</v>
      </c>
      <c r="O57" s="39"/>
      <c r="P57" s="5">
        <f t="shared" si="14"/>
        <v>2944.326</v>
      </c>
      <c r="Q57" s="2">
        <v>-1035.931</v>
      </c>
      <c r="R57" s="65">
        <f t="shared" si="15"/>
        <v>1908.395</v>
      </c>
      <c r="S57" s="5">
        <f t="shared" si="16"/>
        <v>0.10074939288353922</v>
      </c>
    </row>
    <row r="58" spans="1:19" ht="23.25" customHeight="1" x14ac:dyDescent="0.25">
      <c r="A58" s="69"/>
      <c r="B58" s="68" t="s">
        <v>4</v>
      </c>
      <c r="C58" s="65">
        <v>726.34699999999998</v>
      </c>
      <c r="D58" s="65">
        <v>1602.373</v>
      </c>
      <c r="E58" s="65">
        <v>0</v>
      </c>
      <c r="F58" s="65">
        <v>0</v>
      </c>
      <c r="G58" s="65">
        <v>0</v>
      </c>
      <c r="H58" s="73"/>
      <c r="I58" s="65">
        <v>0</v>
      </c>
      <c r="J58" s="5"/>
      <c r="K58" s="5">
        <v>0</v>
      </c>
      <c r="L58" s="65">
        <v>6.8570599999999997</v>
      </c>
      <c r="M58" s="65">
        <v>927.23700000000008</v>
      </c>
      <c r="N58" s="6">
        <f t="shared" si="13"/>
        <v>3262.8140600000002</v>
      </c>
      <c r="O58" s="65">
        <v>-6.8570599999999997</v>
      </c>
      <c r="P58" s="5">
        <f t="shared" si="14"/>
        <v>3255.9570000000003</v>
      </c>
      <c r="Q58" s="65">
        <f>Q59+Q60</f>
        <v>-3255.9570000000003</v>
      </c>
      <c r="R58" s="65">
        <f t="shared" si="15"/>
        <v>0</v>
      </c>
      <c r="S58" s="5">
        <f t="shared" si="16"/>
        <v>0</v>
      </c>
    </row>
    <row r="59" spans="1:19" ht="15.75" x14ac:dyDescent="0.2">
      <c r="A59" s="69"/>
      <c r="B59" s="79" t="s">
        <v>3</v>
      </c>
      <c r="C59" s="1">
        <v>390</v>
      </c>
      <c r="D59" s="1">
        <v>0</v>
      </c>
      <c r="E59" s="73">
        <v>0</v>
      </c>
      <c r="F59" s="73">
        <v>0</v>
      </c>
      <c r="G59" s="73"/>
      <c r="H59" s="73">
        <v>0</v>
      </c>
      <c r="I59" s="1"/>
      <c r="J59" s="5"/>
      <c r="K59" s="5"/>
      <c r="L59" s="1"/>
      <c r="M59" s="1">
        <v>477.50700000000001</v>
      </c>
      <c r="N59" s="6">
        <f t="shared" si="13"/>
        <v>867.50700000000006</v>
      </c>
      <c r="O59" s="2"/>
      <c r="P59" s="5">
        <f t="shared" si="14"/>
        <v>867.50700000000006</v>
      </c>
      <c r="Q59" s="2">
        <f>-P59</f>
        <v>-867.50700000000006</v>
      </c>
      <c r="R59" s="65"/>
      <c r="S59" s="5">
        <f t="shared" si="16"/>
        <v>0</v>
      </c>
    </row>
    <row r="60" spans="1:19" ht="19.5" customHeight="1" x14ac:dyDescent="0.2">
      <c r="A60" s="69"/>
      <c r="B60" s="79" t="s">
        <v>2</v>
      </c>
      <c r="C60" s="1">
        <v>336.34699999999998</v>
      </c>
      <c r="D60" s="1">
        <v>1602.373</v>
      </c>
      <c r="E60" s="73">
        <v>0</v>
      </c>
      <c r="F60" s="73">
        <v>0</v>
      </c>
      <c r="G60" s="73"/>
      <c r="H60" s="73">
        <v>0</v>
      </c>
      <c r="I60" s="1">
        <v>0</v>
      </c>
      <c r="J60" s="5"/>
      <c r="K60" s="5"/>
      <c r="L60" s="1">
        <v>6.8570599999999997</v>
      </c>
      <c r="M60" s="1">
        <v>449.73</v>
      </c>
      <c r="N60" s="6">
        <f t="shared" si="13"/>
        <v>2395.3070600000001</v>
      </c>
      <c r="O60" s="4">
        <v>-6.8570599999999997</v>
      </c>
      <c r="P60" s="5">
        <f t="shared" si="14"/>
        <v>2388.4500000000003</v>
      </c>
      <c r="Q60" s="2">
        <f>-P60</f>
        <v>-2388.4500000000003</v>
      </c>
      <c r="R60" s="65">
        <f>P60+Q60</f>
        <v>0</v>
      </c>
      <c r="S60" s="5">
        <f t="shared" si="16"/>
        <v>0</v>
      </c>
    </row>
    <row r="61" spans="1:19" ht="34.5" customHeight="1" x14ac:dyDescent="0.25">
      <c r="A61" s="69"/>
      <c r="B61" s="80" t="s">
        <v>1</v>
      </c>
      <c r="C61" s="1">
        <v>-845.55600000000004</v>
      </c>
      <c r="D61" s="1">
        <v>-280.59334699999994</v>
      </c>
      <c r="E61" s="73">
        <v>-7.5439999999999996</v>
      </c>
      <c r="F61" s="73">
        <v>-11.923</v>
      </c>
      <c r="G61" s="73">
        <v>-20.131</v>
      </c>
      <c r="H61" s="73"/>
      <c r="I61" s="73">
        <v>-81.906000000000006</v>
      </c>
      <c r="J61" s="73">
        <v>-1.5927E-2</v>
      </c>
      <c r="K61" s="1"/>
      <c r="L61" s="1"/>
      <c r="M61" s="1"/>
      <c r="N61" s="6">
        <f t="shared" si="13"/>
        <v>-1247.6692740000001</v>
      </c>
      <c r="O61" s="2"/>
      <c r="P61" s="5">
        <f t="shared" si="14"/>
        <v>-1247.6692740000001</v>
      </c>
      <c r="Q61" s="2"/>
      <c r="R61" s="65">
        <f>P61+Q61</f>
        <v>-1247.6692740000001</v>
      </c>
      <c r="S61" s="5">
        <f t="shared" si="16"/>
        <v>-6.5867874247703531E-2</v>
      </c>
    </row>
    <row r="62" spans="1:19" ht="12" customHeight="1" thickBot="1" x14ac:dyDescent="0.3">
      <c r="B62" s="112"/>
      <c r="C62" s="113"/>
      <c r="D62" s="113"/>
      <c r="E62" s="114"/>
      <c r="F62" s="114"/>
      <c r="G62" s="114"/>
      <c r="H62" s="114"/>
      <c r="I62" s="81"/>
      <c r="J62" s="82"/>
      <c r="K62" s="113"/>
      <c r="L62" s="113"/>
      <c r="M62" s="113"/>
      <c r="N62" s="82">
        <f t="shared" si="13"/>
        <v>0</v>
      </c>
      <c r="O62" s="115"/>
      <c r="P62" s="82"/>
      <c r="Q62" s="115"/>
      <c r="R62" s="116"/>
      <c r="S62" s="82"/>
    </row>
    <row r="63" spans="1:19" ht="34.5" customHeight="1" thickTop="1" thickBot="1" x14ac:dyDescent="0.25">
      <c r="B63" s="107" t="s">
        <v>0</v>
      </c>
      <c r="C63" s="108">
        <f>C13-C40</f>
        <v>-73098.742396000031</v>
      </c>
      <c r="D63" s="108">
        <f>D13-D40</f>
        <v>5626.951447000014</v>
      </c>
      <c r="E63" s="109">
        <f>E13-E40</f>
        <v>-4206.2560000000158</v>
      </c>
      <c r="F63" s="109">
        <f>F13-F40</f>
        <v>177.76299999999992</v>
      </c>
      <c r="G63" s="109">
        <f>G13-G40</f>
        <v>1827.8890000000029</v>
      </c>
      <c r="H63" s="109">
        <f>H13-H40</f>
        <v>-170.49100000000001</v>
      </c>
      <c r="I63" s="108">
        <f>I13-I40</f>
        <v>3615.1819509999987</v>
      </c>
      <c r="J63" s="108">
        <f>J13-J40</f>
        <v>0.14218999999999937</v>
      </c>
      <c r="K63" s="108">
        <f>K13-K40</f>
        <v>111.32297076999998</v>
      </c>
      <c r="L63" s="108">
        <f>L13-L40</f>
        <v>34.087437000001955</v>
      </c>
      <c r="M63" s="108">
        <f>M13-M40</f>
        <v>-535.61900000000014</v>
      </c>
      <c r="N63" s="110">
        <f t="shared" si="13"/>
        <v>-66617.770400230045</v>
      </c>
      <c r="O63" s="108">
        <v>0</v>
      </c>
      <c r="P63" s="108">
        <f>P13-P40</f>
        <v>-66617.770400229987</v>
      </c>
      <c r="Q63" s="108">
        <f>Q13-Q40</f>
        <v>2386.8000000000011</v>
      </c>
      <c r="R63" s="108">
        <f>R13-R40</f>
        <v>-64230.970400229999</v>
      </c>
      <c r="S63" s="111">
        <f>R63/$R$5*100</f>
        <v>-3.3909286453505438</v>
      </c>
    </row>
    <row r="64" spans="1:19" ht="20.100000000000001" customHeight="1" thickTop="1" x14ac:dyDescent="0.25"/>
  </sheetData>
  <mergeCells count="6">
    <mergeCell ref="B3:S3"/>
    <mergeCell ref="O2:S2"/>
    <mergeCell ref="S11:S12"/>
    <mergeCell ref="R11:R12"/>
    <mergeCell ref="R7:S10"/>
    <mergeCell ref="B4:S4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 2025 </vt:lpstr>
      <vt:lpstr>'mai 2025 '!Print_Area</vt:lpstr>
      <vt:lpstr>'mai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ALINA-MIRELA RĂDUŢĂ</dc:creator>
  <cp:lastModifiedBy>32645493</cp:lastModifiedBy>
  <cp:lastPrinted>2025-06-24T07:40:29Z</cp:lastPrinted>
  <dcterms:created xsi:type="dcterms:W3CDTF">2025-06-23T17:21:09Z</dcterms:created>
  <dcterms:modified xsi:type="dcterms:W3CDTF">2025-06-24T07:40:43Z</dcterms:modified>
</cp:coreProperties>
</file>